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1"/>
  </bookViews>
  <sheets>
    <sheet name="WPF 2017" sheetId="1" r:id="rId1"/>
    <sheet name="WPF 2017 (03.11.2016)" sheetId="2" r:id="rId2"/>
  </sheets>
  <definedNames>
    <definedName name="_xlnm.Print_Area" localSheetId="0">'WPF 2017'!$B$2:$N$46</definedName>
    <definedName name="_xlnm.Print_Area" localSheetId="1">'WPF 2017 (03.11.2016)'!$B$2:$P$50</definedName>
    <definedName name="_xlnm.Print_Titles" localSheetId="0">'WPF 2017'!$5:$6</definedName>
    <definedName name="_xlnm.Print_Titles" localSheetId="1">'WPF 2017 (03.11.2016)'!$5:$6</definedName>
  </definedNames>
  <calcPr fullCalcOnLoad="1"/>
</workbook>
</file>

<file path=xl/sharedStrings.xml><?xml version="1.0" encoding="utf-8"?>
<sst xmlns="http://schemas.openxmlformats.org/spreadsheetml/2006/main" count="407" uniqueCount="141">
  <si>
    <t>(LZ = ∑ LW - zaangażowanie)</t>
  </si>
  <si>
    <r>
      <t xml:space="preserve">        NF &gt;=</t>
    </r>
    <r>
      <rPr>
        <sz val="9"/>
        <color indexed="13"/>
        <rFont val="Times New Roman"/>
        <family val="1"/>
      </rPr>
      <t>∑</t>
    </r>
    <r>
      <rPr>
        <sz val="9"/>
        <color indexed="13"/>
        <rFont val="Cambria"/>
        <family val="2"/>
      </rPr>
      <t>LW            NF &gt;=LZ                    LZ &lt;=∑LW</t>
    </r>
  </si>
  <si>
    <t>LZ = LW                    LZ &lt; LW                    LZ=0</t>
  </si>
  <si>
    <t xml:space="preserve">Wykaz przedsięwzięć do WPF </t>
  </si>
  <si>
    <t>NF</t>
  </si>
  <si>
    <t>LZ</t>
  </si>
  <si>
    <t>∑ LW</t>
  </si>
  <si>
    <t xml:space="preserve">1.3. Wydatki na programy, projekty lub zadania pozostałe (inne niż wymienione w pkt 1.1 i 1.2), z tego </t>
  </si>
  <si>
    <t xml:space="preserve">1.3.2. - wydatki majątkowe </t>
  </si>
  <si>
    <t>Strona ksiązki</t>
  </si>
  <si>
    <t>Lp.</t>
  </si>
  <si>
    <t>Nazwa i cel</t>
  </si>
  <si>
    <t>Jednostka odpowiedzialna lub koordynująca</t>
  </si>
  <si>
    <t>Okres realizacji</t>
  </si>
  <si>
    <t>Łączne nakłady finansowe</t>
  </si>
  <si>
    <t xml:space="preserve">Nakłady poniesione </t>
  </si>
  <si>
    <t>2016</t>
  </si>
  <si>
    <t>2017</t>
  </si>
  <si>
    <t>2018</t>
  </si>
  <si>
    <t>2019</t>
  </si>
  <si>
    <t xml:space="preserve">Limit   zobowiązań </t>
  </si>
  <si>
    <t xml:space="preserve">Łączne nakłady finansowe </t>
  </si>
  <si>
    <t>Limit zobowiazań przedsięwzięcia</t>
  </si>
  <si>
    <t>Różnica po miedzy LZ 
a ∑ LW</t>
  </si>
  <si>
    <t>od</t>
  </si>
  <si>
    <t>do</t>
  </si>
  <si>
    <t xml:space="preserve">do 2015 roku </t>
  </si>
  <si>
    <r>
      <rPr>
        <b/>
        <sz val="10"/>
        <color indexed="8"/>
        <rFont val="Times New Roman"/>
        <family val="1"/>
      </rPr>
      <t>1715W</t>
    </r>
    <r>
      <rPr>
        <sz val="10"/>
        <color indexed="8"/>
        <rFont val="Times New Roman"/>
        <family val="1"/>
      </rPr>
      <t xml:space="preserve"> Brzóza - Radom - opracowanie dokumentacji do celów regulacji stanu prawnego, przebudowa drogi (I-VI etap) Gmina Jastrzębia - Poprawa spójności komunikacyjnej i przestrzennej obszaru powiatu radomskiego</t>
    </r>
  </si>
  <si>
    <t>PZDP</t>
  </si>
  <si>
    <t>2010</t>
  </si>
  <si>
    <r>
      <rPr>
        <b/>
        <sz val="10"/>
        <color indexed="8"/>
        <rFont val="Times New Roman"/>
        <family val="1"/>
      </rPr>
      <t>1716W</t>
    </r>
    <r>
      <rPr>
        <sz val="10"/>
        <color indexed="8"/>
        <rFont val="Times New Roman"/>
        <family val="1"/>
      </rPr>
      <t xml:space="preserve"> Brzóza - Przejazd do dr. 737 - opracowanie dokumentacji, przebudowa drogi (I-IV etap) Gmina Pionki - Poprawa spójności komunikacyjnej i przestrzennej obszaru powiatu radomskiego</t>
    </r>
  </si>
  <si>
    <t>2014</t>
  </si>
  <si>
    <r>
      <rPr>
        <b/>
        <sz val="10"/>
        <color indexed="8"/>
        <rFont val="Times New Roman"/>
        <family val="1"/>
      </rPr>
      <t>3505W</t>
    </r>
    <r>
      <rPr>
        <sz val="10"/>
        <color indexed="8"/>
        <rFont val="Times New Roman"/>
        <family val="1"/>
      </rPr>
      <t xml:space="preserve"> Jaszowice - Wacławów - Sławno - opracowanie dokumentacji do celów regulacji stanu prawnego i dokumentacji projektowej, przebudowa drogi (I. II, III etap)- Poprawa spójności komunikacyjnej i przestrzennej obszaru powiatu radomskiego </t>
    </r>
  </si>
  <si>
    <t>55 i 62</t>
  </si>
  <si>
    <r>
      <rPr>
        <b/>
        <sz val="10"/>
        <color indexed="8"/>
        <rFont val="Times New Roman"/>
        <family val="1"/>
      </rPr>
      <t xml:space="preserve">3508W </t>
    </r>
    <r>
      <rPr>
        <sz val="10"/>
        <color indexed="8"/>
        <rFont val="Times New Roman"/>
        <family val="1"/>
      </rPr>
      <t xml:space="preserve">Radom - Dąbrówka Podłężna - opracowanie dokumentacji do celów regulacji stanu prawnego i dokumentacji projektowej, przebudowa drogi (I-VII etap) - Poprawa spójności komunikacyjnej i przestrzennej obszaru powiatu radomskiego </t>
    </r>
  </si>
  <si>
    <t>2011</t>
  </si>
  <si>
    <r>
      <rPr>
        <b/>
        <sz val="10"/>
        <color indexed="8"/>
        <rFont val="Times New Roman"/>
        <family val="1"/>
      </rPr>
      <t>3513 W</t>
    </r>
    <r>
      <rPr>
        <sz val="10"/>
        <color indexed="8"/>
        <rFont val="Times New Roman"/>
        <family val="1"/>
      </rPr>
      <t xml:space="preserve">  Nowe Zawady - Bierwce Szlacheckie w m. Bierwce - opracowanie dokumentacji projektowej, przebudowa drogi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</si>
  <si>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3515 W</t>
    </r>
    <r>
      <rPr>
        <sz val="10"/>
        <color indexed="8"/>
        <rFont val="Times New Roman"/>
        <family val="1"/>
      </rPr>
      <t xml:space="preserve"> Jedlińsk - Bartodzieje - Łukawa - Głowaczów - opracowanie dokumentacji do celów regulacji stanu prawnego i dokumentacji projektowej, przebudowa drogi - Gmina Jastrzębia i Jedlińsk (I-V etap) - Poprawa spójności komunikacyjnej i przestrzennej obszaru powiatu radomskiego</t>
    </r>
  </si>
  <si>
    <t>2012</t>
  </si>
  <si>
    <r>
      <rPr>
        <b/>
        <sz val="10"/>
        <color indexed="8"/>
        <rFont val="Times New Roman"/>
        <family val="1"/>
      </rPr>
      <t>3518W</t>
    </r>
    <r>
      <rPr>
        <sz val="10"/>
        <color indexed="8"/>
        <rFont val="Times New Roman"/>
        <family val="1"/>
      </rPr>
      <t xml:space="preserve"> Wola Goryńska - Stare Mąkosy - Jedlnia - opracowanie dokumentacji do celów regulacji stanu prawnego i dokumentacji projektowej, przebudowa drogi (I etap)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</si>
  <si>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3524W</t>
    </r>
    <r>
      <rPr>
        <sz val="10"/>
        <color indexed="8"/>
        <rFont val="Times New Roman"/>
        <family val="1"/>
      </rPr>
      <t xml:space="preserve"> Jedlnia Letnisko - Czarna - opracowanie dokumentacji do celów regulacji stanu prawnego i dokumentacji projektowej, przebudowa - Gmina Jedlnia Letnisko i Pionki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</si>
  <si>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3526W</t>
    </r>
    <r>
      <rPr>
        <sz val="10"/>
        <color indexed="8"/>
        <rFont val="Times New Roman"/>
        <family val="1"/>
      </rPr>
      <t xml:space="preserve"> Piskornica - dr krajowa nr 12 - opracowanie dokumentacji do celów regulacji stanu prawnego i dokumentacji projektowej, przebudowa drogi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</si>
  <si>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3529W</t>
    </r>
    <r>
      <rPr>
        <sz val="10"/>
        <color indexed="8"/>
        <rFont val="Times New Roman"/>
        <family val="1"/>
      </rPr>
      <t xml:space="preserve"> Kiedrzyn-Małęczyn do drogi krajowej nr 9 - opracowanie dokumentacji do celów regulacji stanu prawnego i dokumentacji projektowej, przebudowa drogi (I, II etap) - Poprawa spójności komunikacyjnej i przestrzennej obszaru powiatu radomskiego</t>
    </r>
  </si>
  <si>
    <r>
      <rPr>
        <b/>
        <sz val="10"/>
        <rFont val="Times New Roman"/>
        <family val="1"/>
      </rPr>
      <t>3534W</t>
    </r>
    <r>
      <rPr>
        <sz val="10"/>
        <rFont val="Times New Roman"/>
        <family val="1"/>
      </rPr>
      <t xml:space="preserve"> Makowiec - Rawica - regulacja stanu prawnego drogi, ocena stanu technicznego przepustu, opracowanie dokumentacji projektowej, przebudowa drogi  (I-VI etap)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</si>
  <si>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3536 W</t>
    </r>
    <r>
      <rPr>
        <sz val="10"/>
        <color indexed="8"/>
        <rFont val="Times New Roman"/>
        <family val="1"/>
      </rPr>
      <t xml:space="preserve"> Odechów - Kowalków - Sienno - opracowanie dokumentacji do celów regulacji stanu prawnego i dokumentacji projektowej, przebudowa drogi Gmina Iłża i Skaryszew - 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</si>
  <si>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3538 W</t>
    </r>
    <r>
      <rPr>
        <sz val="10"/>
        <color indexed="8"/>
        <rFont val="Times New Roman"/>
        <family val="1"/>
      </rPr>
      <t xml:space="preserve"> Gaj - Tomaszów -  przebudowa drogi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</si>
  <si>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3541W</t>
    </r>
    <r>
      <rPr>
        <sz val="10"/>
        <color indexed="8"/>
        <rFont val="Times New Roman"/>
        <family val="1"/>
      </rPr>
      <t xml:space="preserve"> od drogi nr 744 - Zalesice - opracowanie dokumentacji projektowej, przebudowa drogi (I-III etap) - Poprawa spójności komunikacyjnej i przestrzennej obszaru powiatu radomskiego</t>
    </r>
  </si>
  <si>
    <r>
      <rPr>
        <b/>
        <sz val="10"/>
        <rFont val="Times New Roman"/>
        <family val="1"/>
      </rPr>
      <t>3542W</t>
    </r>
    <r>
      <rPr>
        <sz val="10"/>
        <rFont val="Times New Roman"/>
        <family val="1"/>
      </rPr>
      <t xml:space="preserve"> Wierzbica - Modrzejowice - opracowanie dokumentacji do celów regulacji stanu prawnego i dokumentacji projektowej , przebudowa drogi (I-V etap)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</si>
  <si>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3544W</t>
    </r>
    <r>
      <rPr>
        <sz val="10"/>
        <color indexed="8"/>
        <rFont val="Times New Roman"/>
        <family val="1"/>
      </rPr>
      <t xml:space="preserve"> Walentynów - Tomaszów - opracowanie dokumentacji do celów regulacji stanu prawnego i dokumentacji projektowej, przebudowa drogi (I-IV etap)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</si>
  <si>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3545W</t>
    </r>
    <r>
      <rPr>
        <sz val="10"/>
        <color indexed="8"/>
        <rFont val="Times New Roman"/>
        <family val="1"/>
      </rPr>
      <t xml:space="preserve"> Wierzbica - Polany - Krzyżanowice - opracowanie dokumentacji do celów regulacji stanu prawnego i dokumentacji projektowej, przebudowa drogi - Poprawa spójności komunikacyjnej i przestrzennej obszaru powiatu radomskiego </t>
    </r>
  </si>
  <si>
    <r>
      <rPr>
        <b/>
        <sz val="10"/>
        <rFont val="Times New Roman"/>
        <family val="1"/>
      </rPr>
      <t>3548W</t>
    </r>
    <r>
      <rPr>
        <sz val="10"/>
        <rFont val="Times New Roman"/>
        <family val="1"/>
      </rPr>
      <t xml:space="preserve"> Iłża - Wólka Gonciarska - opracowanie dokumentacji do celów regulacj stanu prawnego i dokumentacji projektowej, przebudowa drogi i ul. Wójtowskiej w Iłży - Poprawa spójności komunikacyjnej i przestrzennej obszaru powiatu radomskiego</t>
    </r>
  </si>
  <si>
    <r>
      <rPr>
        <b/>
        <sz val="10"/>
        <rFont val="Times New Roman"/>
        <family val="1"/>
      </rPr>
      <t>3554W</t>
    </r>
    <r>
      <rPr>
        <sz val="10"/>
        <rFont val="Times New Roman"/>
        <family val="1"/>
      </rPr>
      <t xml:space="preserve"> granica  województwa-Seredzice-Iłża - opracowanie dokumentacji projektowej, przebudowa drogi (I-III etap) oraz ulicy Kochanowskiego w Iłży - Poprawa spójności komunikacyjnej i przestrzennej obszaru powiatu radomskiego</t>
    </r>
  </si>
  <si>
    <r>
      <rPr>
        <b/>
        <sz val="10"/>
        <rFont val="Times New Roman"/>
        <family val="1"/>
      </rPr>
      <t>3555W</t>
    </r>
    <r>
      <rPr>
        <sz val="10"/>
        <rFont val="Times New Roman"/>
        <family val="1"/>
      </rPr>
      <t xml:space="preserve"> granica  województwa - Pakosław -Iłża - opracowanie dokumentacji do celów regulacji stanu prawnego i dokumentacji projektowej, przebudowa drogi - Poprawa spójności komunikacyjnej i przestrzennej obszaru powiatu radomskiego </t>
    </r>
  </si>
  <si>
    <t>2015</t>
  </si>
  <si>
    <r>
      <rPr>
        <b/>
        <sz val="10"/>
        <color indexed="8"/>
        <rFont val="Times New Roman"/>
        <family val="1"/>
      </rPr>
      <t>3559W</t>
    </r>
    <r>
      <rPr>
        <sz val="10"/>
        <color indexed="8"/>
        <rFont val="Times New Roman"/>
        <family val="1"/>
      </rPr>
      <t xml:space="preserve"> Młodocin - Kowala - opracowanie dokumentacji do celów regulacji stanu prawnego i dokumentacji projektowej, przebudowa drogi (I, II, III etap)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</si>
  <si>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 xml:space="preserve">3561W </t>
    </r>
    <r>
      <rPr>
        <sz val="10"/>
        <color indexed="8"/>
        <rFont val="Times New Roman"/>
        <family val="1"/>
      </rPr>
      <t xml:space="preserve">Mniszek - Omięcin - Szydłowiec - opracowanie dokumentacji, przebudowa drogi (I, II etap) - Poprawa spójności komunikacyjnej i przestrzennej obszaru powiatu radomskiego </t>
    </r>
  </si>
  <si>
    <t>-</t>
  </si>
  <si>
    <r>
      <rPr>
        <b/>
        <sz val="10"/>
        <color indexed="8"/>
        <rFont val="Times New Roman"/>
        <family val="1"/>
      </rPr>
      <t>3564W</t>
    </r>
    <r>
      <rPr>
        <sz val="10"/>
        <color indexed="8"/>
        <rFont val="Times New Roman"/>
        <family val="1"/>
      </rPr>
      <t xml:space="preserve"> Radom-Augustów - opracowanie dokumentacji do celów regulacji stanu prawnego i dokumentacji projektowej, przebudowa drogi - Poprawa spójności komunikacyjnej i przestrzennej obszaru powiatu radomskiego </t>
    </r>
  </si>
  <si>
    <r>
      <rPr>
        <b/>
        <sz val="10"/>
        <rFont val="Times New Roman"/>
        <family val="1"/>
      </rPr>
      <t>3566W</t>
    </r>
    <r>
      <rPr>
        <sz val="10"/>
        <rFont val="Times New Roman"/>
        <family val="1"/>
      </rPr>
      <t xml:space="preserve"> Konary - Mniszek - opracowanie dokumentacji do celów regulacji stanu prawnego i dokumentacji projektowej, przebudowa drogi - Poprawa spójności komunikacyjnej i przestrzennej obszaru powiatu radomskiego </t>
    </r>
  </si>
  <si>
    <r>
      <rPr>
        <b/>
        <sz val="10"/>
        <color indexed="8"/>
        <rFont val="Times New Roman"/>
        <family val="1"/>
      </rPr>
      <t>3569W</t>
    </r>
    <r>
      <rPr>
        <sz val="10"/>
        <color indexed="8"/>
        <rFont val="Times New Roman"/>
        <family val="1"/>
      </rPr>
      <t xml:space="preserve"> Sucha - Męciszów - opracowanie dokumentacji do celów regulacji stanu prawnego i dokumentacji projektowej, przebudowa drogi - Poprawa spójności komunikacyjnej i przestrzennej obszaru powiatu radomskiego</t>
    </r>
  </si>
  <si>
    <t xml:space="preserve">Razem </t>
  </si>
  <si>
    <t>2020</t>
  </si>
  <si>
    <t>Limit wydatków
dla okresu 2017-2020</t>
  </si>
  <si>
    <t xml:space="preserve">Zadania zakonczone w 2016 roku </t>
  </si>
  <si>
    <r>
      <rPr>
        <b/>
        <sz val="10"/>
        <color indexed="10"/>
        <rFont val="Times New Roman"/>
        <family val="1"/>
      </rPr>
      <t>3512W</t>
    </r>
    <r>
      <rPr>
        <sz val="10"/>
        <color indexed="10"/>
        <rFont val="Times New Roman"/>
        <family val="1"/>
      </rPr>
      <t xml:space="preserve"> Urbanów - Stare Zawady - Jedlińsk - opracowanie dokumentacji do celów regulacji stanu prawnego i dokumentacji projektowej, przebudowa drogi - Poprawa spójności komunikacyjnej i przestrzennej obszaru powiatu radomskiego </t>
    </r>
  </si>
  <si>
    <t>po 2020</t>
  </si>
  <si>
    <r>
      <rPr>
        <b/>
        <sz val="10"/>
        <color indexed="17"/>
        <rFont val="Times New Roman"/>
        <family val="1"/>
      </rPr>
      <t>3522W</t>
    </r>
    <r>
      <rPr>
        <sz val="10"/>
        <color indexed="17"/>
        <rFont val="Times New Roman"/>
        <family val="1"/>
      </rPr>
      <t xml:space="preserve"> Pionki - Podgóra - opracowanie dokumentacji do celów regulacji stanu prawnego, dokumentracji projektowej, przebudowa ulicy Spacerowej i Polnej  w  mieście Pionki (I etap) - Poprawa spójności komunikacyjnej i przestrzennej obszaru powiatu radomskiego</t>
    </r>
  </si>
  <si>
    <t>od 2018</t>
  </si>
  <si>
    <r>
      <rPr>
        <b/>
        <sz val="10"/>
        <color indexed="17"/>
        <rFont val="Times New Roman"/>
        <family val="1"/>
      </rPr>
      <t>3530W</t>
    </r>
    <r>
      <rPr>
        <sz val="10"/>
        <color indexed="17"/>
        <rFont val="Times New Roman"/>
        <family val="1"/>
      </rPr>
      <t xml:space="preserve"> Klwatka Królewska - Bogusławice - Skaryszew - opracowanie dokumentacji do celów regulacji stanu prawnego i dokumentacji projektowej, przebudowa drogi - Poprawa spójności komunikacyjnej i przestrzennej obszaru powiatu radomskiego</t>
    </r>
  </si>
  <si>
    <r>
      <rPr>
        <b/>
        <sz val="10"/>
        <color indexed="17"/>
        <rFont val="Times New Roman"/>
        <family val="1"/>
      </rPr>
      <t xml:space="preserve">3543 W </t>
    </r>
    <r>
      <rPr>
        <sz val="10"/>
        <color indexed="17"/>
        <rFont val="Times New Roman"/>
        <family val="1"/>
      </rPr>
      <t xml:space="preserve">Bujak - Dzierzkówek - opracowanie dokumentacji do celów regulacji stanu prawnego i dokumentacji projektowej, przebudowa drogi - Poprawa spójności komunikacyjnej i przestrzennej obszaru powiatu radomskiego </t>
    </r>
  </si>
  <si>
    <t>Zadania zakończone w 2015 roku</t>
  </si>
  <si>
    <t>50 i 68</t>
  </si>
  <si>
    <r>
      <rPr>
        <b/>
        <sz val="10"/>
        <color indexed="8"/>
        <rFont val="Times New Roman"/>
        <family val="1"/>
      </rPr>
      <t>3502W</t>
    </r>
    <r>
      <rPr>
        <sz val="10"/>
        <color indexed="8"/>
        <rFont val="Times New Roman"/>
        <family val="1"/>
      </rPr>
      <t xml:space="preserve"> Przytyk - Wawrzyszów - opracowanie dokumentacji do celów regulacji stanu prawnego i dokumentacji projektowej, przebudowa drogi powiatowej wraz z przebudową obiektu mostowego na rzece Dobrzyca - Gmina Przytyk i Wolanów (VI-XI etap) - Poprawa spójności komunikacyjnej i przestrzennej obszaru powiatu radomskiego</t>
    </r>
  </si>
  <si>
    <r>
      <rPr>
        <b/>
        <sz val="10"/>
        <rFont val="Times New Roman"/>
        <family val="1"/>
      </rPr>
      <t>3552W</t>
    </r>
    <r>
      <rPr>
        <sz val="10"/>
        <rFont val="Times New Roman"/>
        <family val="1"/>
      </rPr>
      <t xml:space="preserve">  - Jasieniec Iłżecki Górny - Maziarze - Jasieniec Iłżecki Dolny - Jasieniec Iłżecki Górny -  opracowanie dokumentacji projektowej i przebudowa drogi - Poprawa spójności komunikacyjnej i przestrzennej obszaru powiatu radomskiego </t>
    </r>
  </si>
  <si>
    <r>
      <rPr>
        <b/>
        <sz val="10"/>
        <rFont val="Times New Roman"/>
        <family val="1"/>
      </rPr>
      <t>3562W</t>
    </r>
    <r>
      <rPr>
        <sz val="10"/>
        <rFont val="Times New Roman"/>
        <family val="1"/>
      </rPr>
      <t xml:space="preserve"> Mniszek - Łaziska - Orońsko - opracowanie dokumentacji do celów regulacji stanu prawnego i dokumentacji projektowej, przebudowa drogi (II, III, IV etap) - Poprawa spójności komunikacyjnej i przestrzennej obszaru powiatu radomskiego</t>
    </r>
  </si>
  <si>
    <t>Zadania, które były w WPF ale rozpoczynające się po roku bazowym tj. po 2017 roku</t>
  </si>
  <si>
    <r>
      <rPr>
        <b/>
        <sz val="10"/>
        <color indexed="8"/>
        <rFont val="Times New Roman"/>
        <family val="1"/>
      </rPr>
      <t>3527W</t>
    </r>
    <r>
      <rPr>
        <sz val="10"/>
        <color indexed="8"/>
        <rFont val="Times New Roman"/>
        <family val="1"/>
      </rPr>
      <t xml:space="preserve"> Antoniówka - Groszowice - Piotrowice - opracowanie dokumentacji do celów regulacji stanu prawnego, dokumentacji projektowej, przebudowa obiektu mostowego wraz z dojazdami, przebudowa drogi  - Poprawa spójności komunikacyjnej i przestrzennej obszaru powiatu radomskiego</t>
    </r>
  </si>
  <si>
    <t xml:space="preserve">Zawarte umowy </t>
  </si>
  <si>
    <t>NF (łączne nakłady finansowe) 
∑ LW (limit wydatków dla całego okresu realizacji bez nakładów poniesionych)
LZ (limit zoobowiązań na dane przedsiewzięcie)
LW (limit wydatków w danym roku realizowanego przedsięwzięcia)</t>
  </si>
  <si>
    <r>
      <rPr>
        <b/>
        <sz val="10"/>
        <color indexed="8"/>
        <rFont val="Times New Roman"/>
        <family val="1"/>
      </rPr>
      <t>3336W</t>
    </r>
    <r>
      <rPr>
        <sz val="10"/>
        <color indexed="8"/>
        <rFont val="Times New Roman"/>
        <family val="1"/>
      </rPr>
      <t xml:space="preserve"> Wieniawa - Przytyk - Jedlińsk - opracowanie dokumentacji do celów regulacja stanu prawnego i dokumentacji projektowej, przebudowa drogi - Gmina Jedlińsk - i gm. Przytyk. Poprawa spójności komunikacyjnej i przestrzennej obszaru powiatu radomskiego</t>
    </r>
  </si>
  <si>
    <t xml:space="preserve">3531W  Kuczki - Kazimierówka - Skaryszew </t>
  </si>
  <si>
    <r>
      <rPr>
        <b/>
        <sz val="10"/>
        <color indexed="8"/>
        <rFont val="Times New Roman"/>
        <family val="1"/>
      </rPr>
      <t xml:space="preserve">3519W </t>
    </r>
    <r>
      <rPr>
        <sz val="10"/>
        <color indexed="8"/>
        <rFont val="Times New Roman"/>
        <family val="1"/>
      </rPr>
      <t>Lewaszówka - Poświętne opracowanie dokumentacji do celów regulacji stanu prawnego, opracowanie dokumentacji projektowej, przebudowa drogi</t>
    </r>
  </si>
  <si>
    <r>
      <t xml:space="preserve">3543W </t>
    </r>
    <r>
      <rPr>
        <sz val="10"/>
        <color indexed="8"/>
        <rFont val="Times New Roman"/>
        <family val="1"/>
      </rPr>
      <t>Bujak - Dzierzkówek  opracowanie dokumentacji do celów regulacji stanu prawnego i dokumentacji projektowej, przebudowa drogi</t>
    </r>
  </si>
  <si>
    <r>
      <rPr>
        <b/>
        <sz val="10"/>
        <color indexed="10"/>
        <rFont val="Times New Roman"/>
        <family val="1"/>
      </rPr>
      <t>3531W</t>
    </r>
    <r>
      <rPr>
        <sz val="10"/>
        <color indexed="10"/>
        <rFont val="Times New Roman"/>
        <family val="1"/>
      </rPr>
      <t xml:space="preserve"> Kuczki - Kazimierówka- Skaryszew - opracownanie dokumentacji do celów regulacji stanu prawnego  i dokumentacji projektowej, przebudowa drogi - Gmina Skaryszew - Poprawa spójności komunikacyjnej i przestrzennej obszaru powiatu radomskiego</t>
    </r>
  </si>
  <si>
    <r>
      <t xml:space="preserve">Opracowanie dokumentacji projektowych i geodezyjnych według koncepcji budowy ścieżek rowerowych w powiecie radomskim, roboty budowlane (I etap)  Zad.1. drogi 3503W,  3507W,  3517W, 3539W, </t>
    </r>
    <r>
      <rPr>
        <b/>
        <sz val="10"/>
        <color indexed="8"/>
        <rFont val="Times New Roman"/>
        <family val="1"/>
      </rPr>
      <t xml:space="preserve">Zad.2  </t>
    </r>
    <r>
      <rPr>
        <sz val="10"/>
        <color indexed="8"/>
        <rFont val="Times New Roman"/>
        <family val="1"/>
      </rPr>
      <t xml:space="preserve">3547W, </t>
    </r>
    <r>
      <rPr>
        <b/>
        <sz val="10"/>
        <color indexed="8"/>
        <rFont val="Times New Roman"/>
        <family val="1"/>
      </rPr>
      <t xml:space="preserve">Zad.3 </t>
    </r>
    <r>
      <rPr>
        <sz val="10"/>
        <color indexed="8"/>
        <rFont val="Times New Roman"/>
        <family val="1"/>
      </rPr>
      <t>3527W.</t>
    </r>
  </si>
  <si>
    <r>
      <t xml:space="preserve">3565W </t>
    </r>
    <r>
      <rPr>
        <sz val="10"/>
        <color indexed="8"/>
        <rFont val="Times New Roman"/>
        <family val="1"/>
      </rPr>
      <t xml:space="preserve">Wolanów - Kończyce opracowanie dokumentacji projektowej, przebudowa drogi </t>
    </r>
  </si>
  <si>
    <r>
      <rPr>
        <b/>
        <sz val="10"/>
        <rFont val="Times New Roman"/>
        <family val="1"/>
      </rPr>
      <t>3509W</t>
    </r>
    <r>
      <rPr>
        <sz val="10"/>
        <rFont val="Times New Roman"/>
        <family val="1"/>
      </rPr>
      <t xml:space="preserve"> Gulin - Wsola - Wojciechów - opracowanie  dokumentacji projektowej przez wieś Owadów gm. Jastrzębia  przebudowa drogi oraz opracowanie regulacji stanu przwnego i dokumentacji projektowej przez wieś Wsola gm. Jedlińsk i Zakrzew, przebudowa drogi.  Poprawa spójności komunikacyjnej i przestrzennej obszaru powiatu radomskiego </t>
    </r>
  </si>
  <si>
    <r>
      <rPr>
        <b/>
        <sz val="10"/>
        <color indexed="8"/>
        <rFont val="Times New Roman"/>
        <family val="1"/>
      </rPr>
      <t>1715W</t>
    </r>
    <r>
      <rPr>
        <sz val="10"/>
        <color indexed="8"/>
        <rFont val="Times New Roman"/>
        <family val="1"/>
      </rPr>
      <t xml:space="preserve"> Brzóza - Radom - opracowanie dokumentacji do celów regulacji stanu prawnego, przebudowa drogi (I-VI etap) gm. Jastrzębia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</si>
  <si>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 xml:space="preserve">3519W </t>
    </r>
    <r>
      <rPr>
        <sz val="10"/>
        <color indexed="8"/>
        <rFont val="Times New Roman"/>
        <family val="1"/>
      </rPr>
      <t>Lewaszówka - Poświętne - opracowanie dokumentacji do celów regulacji stanu prawnego, opracowanie dokumentacji projektowej, przebudowa drogi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</si>
  <si>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3524W</t>
    </r>
    <r>
      <rPr>
        <sz val="10"/>
        <color indexed="8"/>
        <rFont val="Times New Roman"/>
        <family val="1"/>
      </rPr>
      <t xml:space="preserve"> Jedlnia Letnisko - Czarna - opracowanie dokumentacji do celów regulacji stanu prawnego i dokumentacji projektowej, przebudowa drogi - gm. Jedlnia Letnisko i Pionki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</si>
  <si>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3536 W</t>
    </r>
    <r>
      <rPr>
        <sz val="10"/>
        <color indexed="8"/>
        <rFont val="Times New Roman"/>
        <family val="1"/>
      </rPr>
      <t xml:space="preserve"> Odechów - Kowalków - Sienno - opracowanie dokumentacji do celów regulacji stanu prawnego i dokumentacji projektowej, przebudowa drogi - gm. Iłża i Skaryszew -  Poprawa spójności komunikacyjnej i przestrzennej obszaru powiatu radomskiego</t>
    </r>
  </si>
  <si>
    <t>53 i 69</t>
  </si>
  <si>
    <r>
      <t xml:space="preserve">3543W </t>
    </r>
    <r>
      <rPr>
        <sz val="10"/>
        <color indexed="8"/>
        <rFont val="Times New Roman"/>
        <family val="1"/>
      </rPr>
      <t>Bujak - Dzierzkówek - opracowanie dokumentacji do celów regulacji stanu prawnego i dokumentacji projektowej, przebudowa drogi - Poprawa spójności komunikacyjnej i przestrzennej obszaru powiatu radomskiego</t>
    </r>
  </si>
  <si>
    <r>
      <t xml:space="preserve">3565W </t>
    </r>
    <r>
      <rPr>
        <sz val="10"/>
        <color indexed="8"/>
        <rFont val="Times New Roman"/>
        <family val="1"/>
      </rPr>
      <t xml:space="preserve">Wolanów - Kończyce - opracowanie dokumentacji projektowej, przebudowa drogi - Poprawa spójności komunikacyjnej i przestrzennej obszaru powiatu radomskiego </t>
    </r>
  </si>
  <si>
    <t>plan na 30.09.2016</t>
  </si>
  <si>
    <r>
      <rPr>
        <b/>
        <sz val="10"/>
        <rFont val="Times New Roman"/>
        <family val="1"/>
      </rPr>
      <t>3531W</t>
    </r>
    <r>
      <rPr>
        <sz val="10"/>
        <rFont val="Times New Roman"/>
        <family val="1"/>
      </rPr>
      <t xml:space="preserve">  Kuczki - Kazimierówka - Skaryszew - opracowanie dokumentacji do celów regulacji stanu prawnego i dokumentacji projektowej, przebudowa drogi  - Poprawa spójności komunikacyjnej i przestrzennej obszaru powiatu radomskiego</t>
    </r>
  </si>
  <si>
    <t xml:space="preserve">3512 jest w 2016 w jednorocznych </t>
  </si>
  <si>
    <r>
      <rPr>
        <b/>
        <sz val="10"/>
        <color indexed="8"/>
        <rFont val="Times New Roman"/>
        <family val="1"/>
      </rPr>
      <t>3336W</t>
    </r>
    <r>
      <rPr>
        <sz val="10"/>
        <color indexed="8"/>
        <rFont val="Times New Roman"/>
        <family val="1"/>
      </rPr>
      <t xml:space="preserve"> Wieniawa - Przytyk - Jedlińsk - opracowanie dokumentacji do celów regulacja stanu prawnego i dokumentacji projektowej, przebudowa drogi gm. Jedlińsk i Przytyk - Poprawa spójności komunikacyjnej i przestrzennej obszaru powiatu radomskiego</t>
    </r>
  </si>
  <si>
    <r>
      <rPr>
        <b/>
        <sz val="10"/>
        <rFont val="Times New Roman"/>
        <family val="1"/>
      </rPr>
      <t>3509W</t>
    </r>
    <r>
      <rPr>
        <sz val="10"/>
        <rFont val="Times New Roman"/>
        <family val="1"/>
      </rPr>
      <t xml:space="preserve"> Gulin - Wsola - Wojciechów - opracowanie dokumentacji do celów regulacji stanu prawnego i dokumentacji projektowej, przebudowa drogi gm. Jastrzębia, Jedlińsk i Zakrzew - Poprawa spójności komunikacyjnej i przestrzennej obszaru powiatu radomskiego </t>
    </r>
  </si>
  <si>
    <r>
      <rPr>
        <b/>
        <sz val="10"/>
        <color indexed="8"/>
        <rFont val="Times New Roman"/>
        <family val="1"/>
      </rPr>
      <t>3515 W</t>
    </r>
    <r>
      <rPr>
        <sz val="10"/>
        <color indexed="8"/>
        <rFont val="Times New Roman"/>
        <family val="1"/>
      </rPr>
      <t xml:space="preserve"> Jedlińsk - Bartodzieje - Łukawa - Głowaczów - opracowanie dokumentacji do celów regulacji stanu prawnego i dokumentacji projektowej, przebudowa drogi - gm. Jastrzębia i Jedlińsk (I-V etap) - Poprawa spójności komunikacyjnej i przestrzennej obszaru powiatu radomskiego</t>
    </r>
  </si>
  <si>
    <r>
      <rPr>
        <b/>
        <sz val="10"/>
        <color indexed="8"/>
        <rFont val="Times New Roman"/>
        <family val="1"/>
      </rPr>
      <t>3505W</t>
    </r>
    <r>
      <rPr>
        <sz val="10"/>
        <color indexed="8"/>
        <rFont val="Times New Roman"/>
        <family val="1"/>
      </rPr>
      <t xml:space="preserve"> Jaszowice - Wacławów - Sławno - opracowanie dokumentacji do celów regulacji stanu prawnego i dokumentacji projektowej, przebudowa drogi (I-II etap) - Poprawa spójności komunikacyjnej i przestrzennej obszaru powiatu radomskiego </t>
    </r>
  </si>
  <si>
    <t>UWAGI</t>
  </si>
  <si>
    <t xml:space="preserve">KONIEC ZADANIA </t>
  </si>
  <si>
    <t xml:space="preserve">2017 - dokumentacja - gm. Przytyk 
2019 - PRGiPID - gm. Jedlińsk 
2020 - PRGiPID - gm. Przytyk </t>
  </si>
  <si>
    <t xml:space="preserve">2017 - dokumentacja - gm. Zakrzew i Jedlińsk 
2019 - przebudowa m. Owadów
2020 - PRGiPID - gm. Jedlińsk </t>
  </si>
  <si>
    <t>2018 - PRGiPID</t>
  </si>
  <si>
    <t>2019 - PRGiPID</t>
  </si>
  <si>
    <t>2017 - ul. Wójtowska
2019 - przebudowa</t>
  </si>
  <si>
    <t xml:space="preserve">2020 - PRGiPID
KONIEC ZADANIA </t>
  </si>
  <si>
    <t xml:space="preserve">2018 - PRGiPID - gm. Jastrzębia
KONIEC ZADANIA </t>
  </si>
  <si>
    <r>
      <rPr>
        <b/>
        <sz val="10"/>
        <rFont val="Times New Roman"/>
        <family val="1"/>
      </rPr>
      <t>3538 W</t>
    </r>
    <r>
      <rPr>
        <sz val="10"/>
        <rFont val="Times New Roman"/>
        <family val="1"/>
      </rPr>
      <t xml:space="preserve"> Gaj - Tomaszów -  opracowanie dokumentacji projektowej, rozbudowa drogi - Poprawa spójności komunikacyjnej i przestrzennej obszaru powiatu radomskiego</t>
    </r>
  </si>
  <si>
    <r>
      <rPr>
        <b/>
        <sz val="10"/>
        <rFont val="Times New Roman"/>
        <family val="1"/>
      </rPr>
      <t>3554W</t>
    </r>
    <r>
      <rPr>
        <sz val="10"/>
        <rFont val="Times New Roman"/>
        <family val="1"/>
      </rPr>
      <t xml:space="preserve"> granica  województwa-Seredzice-Iłża - opracowanie dokumentacji projektowej, przebudowa drogi (I-IV etap) oraz ulicy Kochanowskiego w Iłży - Poprawa spójności komunikacyjnej i przestrzennej obszaru powiatu radomskiego</t>
    </r>
  </si>
  <si>
    <r>
      <rPr>
        <b/>
        <sz val="10"/>
        <rFont val="Times New Roman"/>
        <family val="1"/>
      </rPr>
      <t xml:space="preserve">3561W </t>
    </r>
    <r>
      <rPr>
        <sz val="10"/>
        <rFont val="Times New Roman"/>
        <family val="1"/>
      </rPr>
      <t xml:space="preserve">Mniszek - Omięcin - Szydłowiec - opracowanie dokumentacji, przebudowa drogi (I-III etap) - Poprawa spójności komunikacyjnej i przestrzennej obszaru powiatu radomskiego </t>
    </r>
  </si>
  <si>
    <r>
      <rPr>
        <b/>
        <sz val="10"/>
        <rFont val="Times New Roman"/>
        <family val="1"/>
      </rPr>
      <t>3559W</t>
    </r>
    <r>
      <rPr>
        <sz val="10"/>
        <rFont val="Times New Roman"/>
        <family val="1"/>
      </rPr>
      <t xml:space="preserve"> Młodocin - Kowala - opracowanie dokumentacji do celów regulacji stanu prawnego i dokumentacji projektowej, przebudowa drogi (I-IV etap) - Poprawa spójności komunikacyjnej i przestrzennej obszaru powiatu radomskiego</t>
    </r>
  </si>
  <si>
    <r>
      <t xml:space="preserve">Opracowanie dokumentacji projektowych i geodezyjnych, studium wykonalności, roboty budowlane (I etap) 
</t>
    </r>
    <r>
      <rPr>
        <b/>
        <sz val="10"/>
        <rFont val="Times New Roman"/>
        <family val="1"/>
      </rPr>
      <t>Zad.1</t>
    </r>
    <r>
      <rPr>
        <sz val="10"/>
        <rFont val="Times New Roman"/>
        <family val="1"/>
      </rPr>
      <t xml:space="preserve">. drogi 3503W,  3507W,  3517W, 3539W, </t>
    </r>
    <r>
      <rPr>
        <b/>
        <sz val="10"/>
        <rFont val="Times New Roman"/>
        <family val="1"/>
      </rPr>
      <t xml:space="preserve">Zad.2 - </t>
    </r>
    <r>
      <rPr>
        <sz val="10"/>
        <rFont val="Times New Roman"/>
        <family val="1"/>
      </rPr>
      <t>droga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3547W, </t>
    </r>
    <r>
      <rPr>
        <b/>
        <sz val="10"/>
        <rFont val="Times New Roman"/>
        <family val="1"/>
      </rPr>
      <t xml:space="preserve">Zad.3 - </t>
    </r>
    <r>
      <rPr>
        <sz val="10"/>
        <rFont val="Times New Roman"/>
        <family val="1"/>
      </rPr>
      <t>droga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3523W - Poprawa spójności komunikacyjnej i przestrzennej obszaru powiatu radomskiego </t>
    </r>
  </si>
  <si>
    <r>
      <rPr>
        <b/>
        <sz val="10"/>
        <rFont val="Times New Roman"/>
        <family val="1"/>
      </rPr>
      <t>3527W</t>
    </r>
    <r>
      <rPr>
        <sz val="10"/>
        <rFont val="Times New Roman"/>
        <family val="1"/>
      </rPr>
      <t xml:space="preserve"> Antoniówka - Groszowice - Piotrowice - opracowanie dokumentacji do celów regulacji stanu prawnego, dokumentacji projektowej, przebudowa obiektu mostowego wraz z dojazdami, przebudowa drogi (I-III etap) - Poprawa spójności komunikacyjnej i przestrzennej obszaru powiatu radomskiego</t>
    </r>
  </si>
  <si>
    <r>
      <rPr>
        <b/>
        <sz val="10"/>
        <rFont val="Times New Roman"/>
        <family val="1"/>
      </rPr>
      <t>3529W</t>
    </r>
    <r>
      <rPr>
        <sz val="10"/>
        <rFont val="Times New Roman"/>
        <family val="1"/>
      </rPr>
      <t xml:space="preserve"> Kiedrzyn-Małęczyn do drogi krajowej nr 9 - opracowanie dokumentacji do celów regulacji stanu prawnego i dokumentacji projektowej, przebudowa drogi (I-IV etap) - Poprawa spójności komunikacyjnej i przestrzennej obszaru powiatu radomskiego</t>
    </r>
  </si>
  <si>
    <r>
      <rPr>
        <b/>
        <sz val="10"/>
        <rFont val="Times New Roman"/>
        <family val="1"/>
      </rPr>
      <t>3518W</t>
    </r>
    <r>
      <rPr>
        <sz val="10"/>
        <rFont val="Times New Roman"/>
        <family val="1"/>
      </rPr>
      <t xml:space="preserve"> Wola Goryńska - Stare Mąkosy - Jedlnia - opracowanie dokumentacji do celów regulacji stanu prawnego i dokumentacji projektowej, przebudowa drogi - Poprawa spójności komunikacyjnej i przestrzennej obszaru powiatu radomskiego</t>
    </r>
  </si>
  <si>
    <t>25.</t>
  </si>
  <si>
    <t>26.</t>
  </si>
  <si>
    <t>28.</t>
  </si>
  <si>
    <t>29.</t>
  </si>
  <si>
    <t xml:space="preserve">Informatyzacja oraz wdrożenie e-usług w Samodzielnym Publicznym Zespole Zakładów Opieki Zdrowotnej w Pionkach </t>
  </si>
  <si>
    <t>30.</t>
  </si>
  <si>
    <t>27.</t>
  </si>
  <si>
    <t>31.</t>
  </si>
  <si>
    <t>Rozbudowa, modernizacja i doposażenie Szpitala w Pionkach w celu zwiększenia dostępności usług medycznych SPZZOZ w Pionkach</t>
  </si>
  <si>
    <t>Wykonanie przyłącza gazowego wraz z projektem w DPS Jedlanka</t>
  </si>
  <si>
    <t>Dom Pomocy Społecznej w Krzyżanowicach</t>
  </si>
  <si>
    <t>Dom Pomocy Społecznej w Jedlance</t>
  </si>
  <si>
    <t>Powiatowe Centrum Pomocy Rodzinie w Radomiu</t>
  </si>
  <si>
    <t>Starostwo Powiatowe w Radomiu</t>
  </si>
  <si>
    <t xml:space="preserve">Starostwo Powiatowe w Radomiu </t>
  </si>
  <si>
    <t>NF (łączne nakłady finansowe) 
∑ LW (limit wydatków dla całego okresu realizacji bez nakładów poniesionych)
LZ (limit zobowiązań na dane przedsięwzięcie)
LW (limit wydatków w danym roku realizowanego przedsięwzięcia)</t>
  </si>
  <si>
    <r>
      <rPr>
        <b/>
        <sz val="10"/>
        <rFont val="Times New Roman"/>
        <family val="1"/>
      </rPr>
      <t>3548W</t>
    </r>
    <r>
      <rPr>
        <sz val="10"/>
        <rFont val="Times New Roman"/>
        <family val="1"/>
      </rPr>
      <t xml:space="preserve"> Iłża - Wólka Gonciarska - opracowanie dokumentacji do celów regulacja stanu prawnego i dokumentacji projektowej, przebudowa drogi i ul. Wójtowskiej w Iłży - Poprawa spójności komunikacyjnej i przestrzennej obszaru powiatu radomskiego</t>
    </r>
  </si>
  <si>
    <t>Termomodernizacja budynku mieszkalnego w DPS Krzyżanowice</t>
  </si>
  <si>
    <t>Siła jest w Tobie - aktywizacja społeczno-zawodowa osób wykluczonych i przeciwdziałanie wykluczeniu społecznemu</t>
  </si>
  <si>
    <t xml:space="preserve">Projekt ASI - Regionalne partnerstwo samorządów Mazowsza dla aktywizacji społeczeństwa informacyjnego w zakresie e-administracji i geoinformacji </t>
  </si>
  <si>
    <t>Rozbudowa, przebudowa, modernizacja i doposażenie Szpitala w Iłży w celu zwiększenia dostępności usług medycznych SPZZOZ-Szpital w Iłży</t>
  </si>
  <si>
    <r>
      <rPr>
        <b/>
        <sz val="10"/>
        <color indexed="17"/>
        <rFont val="Times New Roman"/>
        <family val="1"/>
      </rPr>
      <t>3522W</t>
    </r>
    <r>
      <rPr>
        <sz val="10"/>
        <color indexed="17"/>
        <rFont val="Times New Roman"/>
        <family val="1"/>
      </rPr>
      <t xml:space="preserve"> Pionki - Podgóra - opracowanie dokumentacji do celów regulacji stanu prawnego, dokumentacji projektowej, przebudowa ulicy Spacerowej i Polnej  w  mieście Pionki (I etap) - Poprawa spójności komunikacyjnej i przestrzennej obszaru powiatu radomskiego</t>
    </r>
  </si>
  <si>
    <t xml:space="preserve">Zadania zakończone w 2016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</si>
</sst>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6">
    <font>
      <sz val="11"/>
      <color theme="1"/>
      <name val="Calibri Light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13"/>
      <name val="Times New Roman"/>
      <family val="1"/>
    </font>
    <font>
      <sz val="9"/>
      <color indexed="13"/>
      <name val="Calibri Light"/>
      <family val="2"/>
    </font>
    <font>
      <sz val="9"/>
      <color indexed="13"/>
      <name val="Times New Roman"/>
      <family val="1"/>
    </font>
    <font>
      <sz val="9"/>
      <color indexed="13"/>
      <name val="Cambria"/>
      <family val="2"/>
    </font>
    <font>
      <sz val="8"/>
      <color indexed="10"/>
      <name val="Calibri Light"/>
      <family val="2"/>
    </font>
    <font>
      <sz val="8"/>
      <color indexed="8"/>
      <name val="Calibri Light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5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0"/>
      <name val="Arial CE"/>
      <family val="0"/>
    </font>
    <font>
      <b/>
      <i/>
      <sz val="15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3"/>
      <name val="Times New Roman"/>
      <family val="1"/>
    </font>
    <font>
      <sz val="11"/>
      <color indexed="8"/>
      <name val="Calibri Light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>
      <alignment/>
      <protection/>
    </xf>
    <xf numFmtId="0" fontId="70" fillId="27" borderId="1" applyNumberFormat="0" applyAlignment="0" applyProtection="0"/>
    <xf numFmtId="9" fontId="42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1" borderId="9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51" applyNumberFormat="1" applyFont="1" applyFill="1" applyBorder="1" applyAlignment="1" applyProtection="1">
      <alignment horizontal="left"/>
      <protection locked="0"/>
    </xf>
    <xf numFmtId="0" fontId="4" fillId="0" borderId="0" xfId="51" applyNumberFormat="1" applyFont="1" applyFill="1" applyBorder="1" applyAlignment="1" applyProtection="1">
      <alignment horizontal="left"/>
      <protection locked="0"/>
    </xf>
    <xf numFmtId="0" fontId="5" fillId="0" borderId="0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1" applyNumberFormat="1" applyFont="1" applyFill="1" applyBorder="1" applyAlignment="1" applyProtection="1">
      <alignment horizontal="left" vertical="center"/>
      <protection locked="0"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5" fillId="0" borderId="0" xfId="51" applyNumberFormat="1" applyFont="1" applyFill="1" applyBorder="1" applyAlignment="1" applyProtection="1">
      <alignment horizontal="center"/>
      <protection locked="0"/>
    </xf>
    <xf numFmtId="0" fontId="7" fillId="0" borderId="0" xfId="51" applyNumberFormat="1" applyFont="1" applyFill="1" applyBorder="1" applyAlignment="1" applyProtection="1">
      <alignment horizontal="center"/>
      <protection locked="0"/>
    </xf>
    <xf numFmtId="0" fontId="8" fillId="0" borderId="0" xfId="51" applyNumberFormat="1" applyFont="1" applyFill="1" applyBorder="1" applyAlignment="1" applyProtection="1">
      <alignment horizontal="center"/>
      <protection locked="0"/>
    </xf>
    <xf numFmtId="0" fontId="4" fillId="0" borderId="0" xfId="51" applyNumberFormat="1" applyFont="1" applyFill="1" applyBorder="1" applyAlignment="1" applyProtection="1">
      <alignment vertical="center" wrapText="1"/>
      <protection locked="0"/>
    </xf>
    <xf numFmtId="0" fontId="9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6" fillId="33" borderId="0" xfId="51" applyNumberFormat="1" applyFont="1" applyFill="1" applyBorder="1" applyAlignment="1" applyProtection="1">
      <alignment horizontal="left" vertical="center"/>
      <protection locked="0"/>
    </xf>
    <xf numFmtId="49" fontId="17" fillId="0" borderId="0" xfId="51" applyNumberFormat="1" applyFont="1" applyFill="1" applyBorder="1" applyAlignment="1" applyProtection="1">
      <alignment horizontal="left" vertical="center"/>
      <protection locked="0"/>
    </xf>
    <xf numFmtId="49" fontId="18" fillId="0" borderId="0" xfId="51" applyNumberFormat="1" applyFont="1" applyFill="1" applyBorder="1" applyAlignment="1" applyProtection="1">
      <alignment horizontal="left" vertical="center"/>
      <protection locked="0"/>
    </xf>
    <xf numFmtId="0" fontId="19" fillId="0" borderId="0" xfId="51" applyNumberFormat="1" applyFont="1" applyFill="1" applyBorder="1" applyAlignment="1" applyProtection="1">
      <alignment vertical="center" wrapText="1"/>
      <protection locked="0"/>
    </xf>
    <xf numFmtId="4" fontId="19" fillId="0" borderId="0" xfId="51" applyNumberFormat="1" applyFont="1" applyFill="1" applyBorder="1" applyAlignment="1" applyProtection="1">
      <alignment vertical="center" wrapText="1"/>
      <protection locked="0"/>
    </xf>
    <xf numFmtId="0" fontId="20" fillId="0" borderId="0" xfId="51" applyNumberFormat="1" applyFont="1" applyFill="1" applyBorder="1" applyAlignment="1" applyProtection="1">
      <alignment horizontal="right" vertical="center"/>
      <protection locked="0"/>
    </xf>
    <xf numFmtId="0" fontId="21" fillId="0" borderId="0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ont="1" applyFill="1" applyBorder="1" applyAlignment="1" applyProtection="1">
      <alignment horizontal="left" vertical="center"/>
      <protection locked="0"/>
    </xf>
    <xf numFmtId="49" fontId="20" fillId="33" borderId="0" xfId="51" applyNumberFormat="1" applyFont="1" applyFill="1" applyBorder="1" applyAlignment="1" applyProtection="1">
      <alignment horizontal="left" vertical="center"/>
      <protection locked="0"/>
    </xf>
    <xf numFmtId="49" fontId="23" fillId="0" borderId="0" xfId="51" applyNumberFormat="1" applyFont="1" applyFill="1" applyBorder="1" applyAlignment="1" applyProtection="1">
      <alignment horizontal="left" vertical="center"/>
      <protection locked="0"/>
    </xf>
    <xf numFmtId="49" fontId="24" fillId="0" borderId="0" xfId="51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51" applyNumberFormat="1" applyFont="1" applyFill="1" applyBorder="1" applyAlignment="1" applyProtection="1">
      <alignment horizontal="left" vertical="center"/>
      <protection locked="0"/>
    </xf>
    <xf numFmtId="49" fontId="27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27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1" applyNumberFormat="1" applyFont="1" applyFill="1" applyBorder="1" applyAlignment="1" applyProtection="1">
      <alignment horizontal="left"/>
      <protection locked="0"/>
    </xf>
    <xf numFmtId="49" fontId="27" fillId="0" borderId="12" xfId="51" applyNumberFormat="1" applyFont="1" applyFill="1" applyBorder="1" applyAlignment="1" applyProtection="1">
      <alignment horizontal="center" vertical="center" wrapText="1"/>
      <protection locked="0"/>
    </xf>
    <xf numFmtId="49" fontId="25" fillId="0" borderId="13" xfId="51" applyNumberFormat="1" applyFont="1" applyFill="1" applyBorder="1" applyAlignment="1" applyProtection="1">
      <alignment horizontal="center" vertical="center" wrapText="1"/>
      <protection locked="0"/>
    </xf>
    <xf numFmtId="49" fontId="28" fillId="0" borderId="12" xfId="51" applyNumberFormat="1" applyFont="1" applyFill="1" applyBorder="1" applyAlignment="1" applyProtection="1">
      <alignment horizontal="center" vertical="center" wrapText="1"/>
      <protection locked="0"/>
    </xf>
    <xf numFmtId="49" fontId="30" fillId="0" borderId="12" xfId="51" applyNumberFormat="1" applyFont="1" applyFill="1" applyBorder="1" applyAlignment="1" applyProtection="1" quotePrefix="1">
      <alignment horizontal="center" vertical="center" wrapText="1"/>
      <protection locked="0"/>
    </xf>
    <xf numFmtId="0" fontId="29" fillId="0" borderId="0" xfId="51" applyNumberFormat="1" applyFont="1" applyFill="1" applyBorder="1" applyAlignment="1" applyProtection="1">
      <alignment horizontal="center"/>
      <protection locked="0"/>
    </xf>
    <xf numFmtId="0" fontId="30" fillId="0" borderId="12" xfId="51" applyNumberFormat="1" applyFont="1" applyFill="1" applyBorder="1" applyAlignment="1" applyProtection="1">
      <alignment horizontal="center" vertical="center"/>
      <protection locked="0"/>
    </xf>
    <xf numFmtId="0" fontId="29" fillId="0" borderId="12" xfId="51" applyNumberFormat="1" applyFont="1" applyFill="1" applyBorder="1" applyAlignment="1" applyProtection="1">
      <alignment horizontal="center" vertical="center"/>
      <protection locked="0"/>
    </xf>
    <xf numFmtId="49" fontId="29" fillId="0" borderId="12" xfId="51" applyNumberFormat="1" applyFont="1" applyFill="1" applyBorder="1" applyAlignment="1" applyProtection="1">
      <alignment vertical="center" wrapText="1"/>
      <protection locked="0"/>
    </xf>
    <xf numFmtId="49" fontId="31" fillId="0" borderId="12" xfId="51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49" fontId="21" fillId="0" borderId="13" xfId="51" applyNumberFormat="1" applyFont="1" applyFill="1" applyBorder="1" applyAlignment="1" applyProtection="1">
      <alignment horizontal="center" vertical="center" wrapText="1"/>
      <protection locked="0"/>
    </xf>
    <xf numFmtId="4" fontId="27" fillId="0" borderId="12" xfId="51" applyNumberFormat="1" applyFont="1" applyFill="1" applyBorder="1" applyAlignment="1" applyProtection="1">
      <alignment horizontal="center" vertical="center" wrapText="1"/>
      <protection locked="0"/>
    </xf>
    <xf numFmtId="4" fontId="27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32" fillId="0" borderId="12" xfId="51" applyNumberFormat="1" applyFont="1" applyFill="1" applyBorder="1" applyAlignment="1" applyProtection="1">
      <alignment horizontal="center" vertical="center" wrapText="1"/>
      <protection locked="0"/>
    </xf>
    <xf numFmtId="4" fontId="33" fillId="0" borderId="12" xfId="51" applyNumberFormat="1" applyFont="1" applyFill="1" applyBorder="1" applyAlignment="1" applyProtection="1">
      <alignment horizontal="center" vertical="center" wrapText="1"/>
      <protection locked="0"/>
    </xf>
    <xf numFmtId="4" fontId="29" fillId="0" borderId="12" xfId="51" applyNumberFormat="1" applyFont="1" applyFill="1" applyBorder="1" applyAlignment="1" applyProtection="1">
      <alignment horizontal="center" vertical="center" wrapText="1"/>
      <protection locked="0"/>
    </xf>
    <xf numFmtId="4" fontId="29" fillId="0" borderId="14" xfId="5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51" applyNumberFormat="1" applyFont="1" applyFill="1" applyBorder="1" applyAlignment="1" applyProtection="1">
      <alignment horizontal="center" vertical="center"/>
      <protection locked="0"/>
    </xf>
    <xf numFmtId="4" fontId="2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51" applyNumberFormat="1" applyFont="1" applyFill="1" applyBorder="1" applyAlignment="1" applyProtection="1">
      <alignment horizontal="left"/>
      <protection locked="0"/>
    </xf>
    <xf numFmtId="0" fontId="29" fillId="0" borderId="12" xfId="51" applyNumberFormat="1" applyFont="1" applyFill="1" applyBorder="1" applyAlignment="1" applyProtection="1">
      <alignment vertical="center" wrapText="1"/>
      <protection locked="0"/>
    </xf>
    <xf numFmtId="0" fontId="21" fillId="0" borderId="12" xfId="51" applyNumberFormat="1" applyFont="1" applyFill="1" applyBorder="1" applyAlignment="1">
      <alignment vertical="center" wrapText="1"/>
    </xf>
    <xf numFmtId="49" fontId="21" fillId="0" borderId="12" xfId="51" applyNumberFormat="1" applyFont="1" applyFill="1" applyBorder="1" applyAlignment="1" applyProtection="1">
      <alignment vertical="center" wrapText="1"/>
      <protection locked="0"/>
    </xf>
    <xf numFmtId="0" fontId="29" fillId="0" borderId="12" xfId="51" applyNumberFormat="1" applyFont="1" applyFill="1" applyBorder="1" applyAlignment="1">
      <alignment vertical="center" wrapText="1"/>
    </xf>
    <xf numFmtId="0" fontId="21" fillId="0" borderId="13" xfId="51" applyNumberFormat="1" applyFont="1" applyFill="1" applyBorder="1" applyAlignment="1" applyProtection="1">
      <alignment horizontal="center" vertical="center"/>
      <protection locked="0"/>
    </xf>
    <xf numFmtId="0" fontId="30" fillId="0" borderId="12" xfId="51" applyNumberFormat="1" applyFont="1" applyFill="1" applyBorder="1" applyAlignment="1" applyProtection="1" quotePrefix="1">
      <alignment horizontal="center" vertical="center"/>
      <protection locked="0"/>
    </xf>
    <xf numFmtId="4" fontId="28" fillId="0" borderId="12" xfId="51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5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51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51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51" applyNumberFormat="1" applyFont="1" applyFill="1" applyBorder="1" applyAlignment="1" applyProtection="1">
      <alignment horizontal="center" vertical="center"/>
      <protection locked="0"/>
    </xf>
    <xf numFmtId="4" fontId="27" fillId="0" borderId="14" xfId="51" applyNumberFormat="1" applyFont="1" applyFill="1" applyBorder="1" applyAlignment="1" applyProtection="1">
      <alignment horizontal="center" vertical="center" wrapText="1"/>
      <protection locked="0"/>
    </xf>
    <xf numFmtId="4" fontId="27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49" fontId="27" fillId="0" borderId="0" xfId="51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1" applyNumberFormat="1" applyFont="1" applyFill="1" applyBorder="1" applyAlignment="1" applyProtection="1">
      <alignment horizontal="center" vertical="center"/>
      <protection locked="0"/>
    </xf>
    <xf numFmtId="4" fontId="27" fillId="0" borderId="0" xfId="51" applyNumberFormat="1" applyFont="1" applyFill="1" applyBorder="1" applyAlignment="1" applyProtection="1">
      <alignment horizontal="center" vertical="center" wrapText="1"/>
      <protection locked="0"/>
    </xf>
    <xf numFmtId="4" fontId="29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1" applyNumberFormat="1" applyFont="1" applyFill="1" applyBorder="1" applyAlignment="1" applyProtection="1">
      <alignment horizontal="left"/>
      <protection locked="0"/>
    </xf>
    <xf numFmtId="0" fontId="31" fillId="0" borderId="0" xfId="51" applyNumberFormat="1" applyFont="1" applyFill="1" applyBorder="1" applyAlignment="1" applyProtection="1">
      <alignment horizontal="left"/>
      <protection locked="0"/>
    </xf>
    <xf numFmtId="0" fontId="21" fillId="0" borderId="0" xfId="51" applyNumberFormat="1" applyFont="1" applyFill="1" applyBorder="1" applyAlignment="1" applyProtection="1">
      <alignment horizontal="left"/>
      <protection locked="0"/>
    </xf>
    <xf numFmtId="0" fontId="27" fillId="0" borderId="0" xfId="51" applyNumberFormat="1" applyFont="1" applyFill="1" applyBorder="1" applyAlignment="1" applyProtection="1">
      <alignment horizontal="center"/>
      <protection locked="0"/>
    </xf>
    <xf numFmtId="0" fontId="28" fillId="0" borderId="0" xfId="51" applyNumberFormat="1" applyFont="1" applyFill="1" applyBorder="1" applyAlignment="1" applyProtection="1">
      <alignment horizontal="center"/>
      <protection locked="0"/>
    </xf>
    <xf numFmtId="0" fontId="34" fillId="0" borderId="0" xfId="51" applyNumberFormat="1" applyFont="1" applyFill="1" applyBorder="1" applyAlignment="1" applyProtection="1">
      <alignment horizontal="center"/>
      <protection locked="0"/>
    </xf>
    <xf numFmtId="4" fontId="29" fillId="34" borderId="14" xfId="51" applyNumberFormat="1" applyFont="1" applyFill="1" applyBorder="1" applyAlignment="1" applyProtection="1">
      <alignment horizontal="center" vertical="center" wrapText="1"/>
      <protection locked="0"/>
    </xf>
    <xf numFmtId="49" fontId="21" fillId="34" borderId="13" xfId="5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51" applyNumberFormat="1" applyFont="1" applyFill="1" applyBorder="1" applyAlignment="1" applyProtection="1">
      <alignment horizontal="left" vertical="center"/>
      <protection locked="0"/>
    </xf>
    <xf numFmtId="0" fontId="36" fillId="0" borderId="0" xfId="51" applyNumberFormat="1" applyFont="1" applyFill="1" applyBorder="1" applyAlignment="1" applyProtection="1">
      <alignment horizontal="left" vertical="center"/>
      <protection locked="0"/>
    </xf>
    <xf numFmtId="0" fontId="30" fillId="0" borderId="0" xfId="51" applyNumberFormat="1" applyFont="1" applyFill="1" applyBorder="1" applyAlignment="1" applyProtection="1">
      <alignment horizontal="right" vertical="center"/>
      <protection locked="0"/>
    </xf>
    <xf numFmtId="4" fontId="29" fillId="0" borderId="0" xfId="51" applyNumberFormat="1" applyFont="1" applyFill="1" applyBorder="1" applyAlignment="1" applyProtection="1">
      <alignment horizontal="center"/>
      <protection locked="0"/>
    </xf>
    <xf numFmtId="49" fontId="37" fillId="0" borderId="12" xfId="51" applyNumberFormat="1" applyFont="1" applyFill="1" applyBorder="1" applyAlignment="1" applyProtection="1">
      <alignment vertical="center" wrapText="1"/>
      <protection locked="0"/>
    </xf>
    <xf numFmtId="49" fontId="37" fillId="0" borderId="12" xfId="51" applyNumberFormat="1" applyFont="1" applyFill="1" applyBorder="1" applyAlignment="1" applyProtection="1">
      <alignment horizontal="center" vertical="center" wrapText="1"/>
      <protection locked="0"/>
    </xf>
    <xf numFmtId="49" fontId="39" fillId="0" borderId="12" xfId="51" applyNumberFormat="1" applyFont="1" applyFill="1" applyBorder="1" applyAlignment="1" applyProtection="1">
      <alignment vertical="center" wrapText="1"/>
      <protection locked="0"/>
    </xf>
    <xf numFmtId="49" fontId="29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39" fillId="0" borderId="12" xfId="51" applyNumberFormat="1" applyFont="1" applyFill="1" applyBorder="1" applyAlignment="1">
      <alignment vertical="center" wrapText="1"/>
    </xf>
    <xf numFmtId="49" fontId="37" fillId="0" borderId="12" xfId="51" applyNumberFormat="1" applyFont="1" applyFill="1" applyBorder="1" applyAlignment="1" applyProtection="1">
      <alignment vertical="center" wrapText="1"/>
      <protection locked="0"/>
    </xf>
    <xf numFmtId="49" fontId="27" fillId="0" borderId="12" xfId="51" applyNumberFormat="1" applyFont="1" applyFill="1" applyBorder="1" applyAlignment="1" applyProtection="1">
      <alignment vertical="center" wrapText="1"/>
      <protection locked="0"/>
    </xf>
    <xf numFmtId="0" fontId="37" fillId="0" borderId="12" xfId="51" applyNumberFormat="1" applyFont="1" applyFill="1" applyBorder="1" applyAlignment="1">
      <alignment vertical="center" wrapText="1"/>
    </xf>
    <xf numFmtId="0" fontId="21" fillId="0" borderId="12" xfId="51" applyNumberFormat="1" applyFont="1" applyFill="1" applyBorder="1" applyAlignment="1" applyProtection="1">
      <alignment horizontal="left" vertical="center" wrapText="1"/>
      <protection locked="0"/>
    </xf>
    <xf numFmtId="4" fontId="25" fillId="0" borderId="12" xfId="51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9" fillId="0" borderId="17" xfId="51" applyNumberFormat="1" applyFont="1" applyFill="1" applyBorder="1" applyAlignment="1" applyProtection="1">
      <alignment horizontal="center" vertical="center"/>
      <protection locked="0"/>
    </xf>
    <xf numFmtId="0" fontId="29" fillId="0" borderId="18" xfId="51" applyNumberFormat="1" applyFont="1" applyFill="1" applyBorder="1" applyAlignment="1" applyProtection="1">
      <alignment horizontal="center" vertical="center"/>
      <protection locked="0"/>
    </xf>
    <xf numFmtId="49" fontId="21" fillId="0" borderId="0" xfId="51" applyNumberFormat="1" applyFont="1" applyFill="1" applyBorder="1" applyAlignment="1" applyProtection="1">
      <alignment horizontal="center" vertical="center" wrapText="1"/>
      <protection locked="0"/>
    </xf>
    <xf numFmtId="4" fontId="32" fillId="0" borderId="0" xfId="51" applyNumberFormat="1" applyFont="1" applyFill="1" applyBorder="1" applyAlignment="1" applyProtection="1">
      <alignment horizontal="center" vertical="center" wrapText="1"/>
      <protection locked="0"/>
    </xf>
    <xf numFmtId="4" fontId="33" fillId="0" borderId="0" xfId="51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51" applyNumberFormat="1" applyFont="1" applyFill="1" applyBorder="1" applyAlignment="1" applyProtection="1">
      <alignment horizontal="center" vertical="center" wrapText="1"/>
      <protection locked="0"/>
    </xf>
    <xf numFmtId="49" fontId="29" fillId="0" borderId="13" xfId="51" applyNumberFormat="1" applyFont="1" applyFill="1" applyBorder="1" applyAlignment="1" applyProtection="1">
      <alignment vertical="center" wrapText="1"/>
      <protection locked="0"/>
    </xf>
    <xf numFmtId="0" fontId="29" fillId="0" borderId="13" xfId="51" applyNumberFormat="1" applyFont="1" applyFill="1" applyBorder="1" applyAlignment="1" applyProtection="1">
      <alignment vertical="center" wrapText="1"/>
      <protection locked="0"/>
    </xf>
    <xf numFmtId="49" fontId="21" fillId="0" borderId="13" xfId="51" applyNumberFormat="1" applyFont="1" applyFill="1" applyBorder="1" applyAlignment="1" applyProtection="1">
      <alignment vertical="center" wrapText="1"/>
      <protection locked="0"/>
    </xf>
    <xf numFmtId="0" fontId="21" fillId="0" borderId="13" xfId="51" applyNumberFormat="1" applyFont="1" applyFill="1" applyBorder="1" applyAlignment="1">
      <alignment vertical="center" wrapText="1"/>
    </xf>
    <xf numFmtId="49" fontId="31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1" applyNumberFormat="1" applyFont="1" applyFill="1" applyBorder="1" applyAlignment="1" applyProtection="1">
      <alignment vertical="center" wrapText="1"/>
      <protection locked="0"/>
    </xf>
    <xf numFmtId="4" fontId="21" fillId="0" borderId="14" xfId="51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51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51" applyNumberFormat="1" applyFont="1" applyFill="1" applyBorder="1" applyAlignment="1" applyProtection="1">
      <alignment horizontal="center"/>
      <protection locked="0"/>
    </xf>
    <xf numFmtId="0" fontId="21" fillId="0" borderId="0" xfId="51" applyNumberFormat="1" applyFont="1" applyFill="1" applyBorder="1" applyAlignment="1" applyProtection="1">
      <alignment horizontal="center"/>
      <protection locked="0"/>
    </xf>
    <xf numFmtId="4" fontId="34" fillId="0" borderId="0" xfId="51" applyNumberFormat="1" applyFont="1" applyFill="1" applyBorder="1" applyAlignment="1" applyProtection="1">
      <alignment horizontal="center" vertical="center"/>
      <protection locked="0"/>
    </xf>
    <xf numFmtId="4" fontId="29" fillId="0" borderId="0" xfId="51" applyNumberFormat="1" applyFont="1" applyFill="1" applyBorder="1" applyAlignment="1" applyProtection="1">
      <alignment horizontal="center" vertical="center"/>
      <protection locked="0"/>
    </xf>
    <xf numFmtId="4" fontId="27" fillId="0" borderId="20" xfId="51" applyNumberFormat="1" applyFont="1" applyFill="1" applyBorder="1" applyAlignment="1" applyProtection="1">
      <alignment horizontal="center" vertical="center"/>
      <protection locked="0"/>
    </xf>
    <xf numFmtId="0" fontId="41" fillId="0" borderId="0" xfId="51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51" applyNumberFormat="1" applyFont="1" applyFill="1" applyBorder="1" applyAlignment="1" applyProtection="1">
      <alignment horizontal="left" vertical="center"/>
      <protection locked="0"/>
    </xf>
    <xf numFmtId="4" fontId="29" fillId="0" borderId="12" xfId="51" applyNumberFormat="1" applyFont="1" applyFill="1" applyBorder="1" applyAlignment="1" applyProtection="1">
      <alignment horizontal="left" vertical="center" wrapText="1"/>
      <protection locked="0"/>
    </xf>
    <xf numFmtId="4" fontId="29" fillId="0" borderId="0" xfId="51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51" applyNumberFormat="1" applyFont="1" applyFill="1" applyBorder="1" applyAlignment="1" applyProtection="1" quotePrefix="1">
      <alignment horizontal="left"/>
      <protection locked="0"/>
    </xf>
    <xf numFmtId="49" fontId="27" fillId="0" borderId="12" xfId="51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51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51" applyNumberFormat="1" applyFont="1" applyFill="1" applyBorder="1" applyAlignment="1" applyProtection="1">
      <alignment horizontal="center" vertical="center" wrapText="1"/>
      <protection locked="0"/>
    </xf>
    <xf numFmtId="49" fontId="28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28" fillId="0" borderId="22" xfId="51" applyNumberFormat="1" applyFont="1" applyFill="1" applyBorder="1" applyAlignment="1" applyProtection="1">
      <alignment horizontal="center" vertical="center" wrapText="1"/>
      <protection locked="0"/>
    </xf>
    <xf numFmtId="49" fontId="26" fillId="0" borderId="18" xfId="51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1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1" applyNumberFormat="1" applyFont="1" applyFill="1" applyBorder="1" applyAlignment="1" applyProtection="1">
      <alignment horizontal="center" vertical="center"/>
      <protection locked="0"/>
    </xf>
    <xf numFmtId="49" fontId="25" fillId="0" borderId="14" xfId="51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51" applyNumberFormat="1" applyFont="1" applyFill="1" applyBorder="1" applyAlignment="1" applyProtection="1">
      <alignment vertical="center" wrapText="1"/>
      <protection locked="0"/>
    </xf>
    <xf numFmtId="0" fontId="21" fillId="0" borderId="15" xfId="51" applyNumberFormat="1" applyFont="1" applyFill="1" applyBorder="1" applyAlignment="1" applyProtection="1">
      <alignment vertical="center" wrapText="1"/>
      <protection locked="0"/>
    </xf>
    <xf numFmtId="49" fontId="31" fillId="0" borderId="16" xfId="51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51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51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showGridLines="0" view="pageBreakPreview" zoomScaleSheetLayoutView="100" zoomScalePageLayoutView="0" workbookViewId="0" topLeftCell="A1">
      <pane xSplit="3" ySplit="6" topLeftCell="E4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9" sqref="K29"/>
    </sheetView>
  </sheetViews>
  <sheetFormatPr defaultColWidth="9.00390625" defaultRowHeight="15"/>
  <cols>
    <col min="1" max="1" width="6.375" style="72" customWidth="1"/>
    <col min="2" max="2" width="5.50390625" style="31" customWidth="1"/>
    <col min="3" max="3" width="52.75390625" style="31" customWidth="1"/>
    <col min="4" max="4" width="11.75390625" style="73" customWidth="1"/>
    <col min="5" max="5" width="7.125" style="31" customWidth="1"/>
    <col min="6" max="6" width="7.125" style="74" customWidth="1"/>
    <col min="7" max="7" width="13.125" style="75" customWidth="1"/>
    <col min="8" max="8" width="1.625" style="75" hidden="1" customWidth="1"/>
    <col min="9" max="9" width="13.125" style="76" hidden="1" customWidth="1"/>
    <col min="10" max="10" width="13.125" style="77" hidden="1" customWidth="1"/>
    <col min="11" max="14" width="12.25390625" style="36" customWidth="1"/>
    <col min="15" max="15" width="12.25390625" style="36" hidden="1" customWidth="1"/>
    <col min="16" max="16" width="12.25390625" style="75" customWidth="1"/>
    <col min="17" max="17" width="3.50390625" style="29" customWidth="1"/>
    <col min="18" max="20" width="12.25390625" style="75" customWidth="1"/>
    <col min="21" max="21" width="5.125" style="75" customWidth="1"/>
    <col min="22" max="22" width="12.25390625" style="75" customWidth="1"/>
    <col min="23" max="23" width="12.25390625" style="31" customWidth="1"/>
    <col min="24" max="16384" width="9.00390625" style="31" customWidth="1"/>
  </cols>
  <sheetData>
    <row r="1" spans="1:23" s="2" customFormat="1" ht="57.75" customHeight="1">
      <c r="A1" s="1"/>
      <c r="C1" s="3" t="s">
        <v>78</v>
      </c>
      <c r="D1" s="4"/>
      <c r="F1" s="5"/>
      <c r="H1" s="6"/>
      <c r="I1" s="7"/>
      <c r="J1" s="8"/>
      <c r="K1" s="9"/>
      <c r="L1" s="9"/>
      <c r="M1" s="9"/>
      <c r="N1" s="9"/>
      <c r="O1" s="10"/>
      <c r="P1" s="11" t="s">
        <v>0</v>
      </c>
      <c r="R1" s="12" t="s">
        <v>1</v>
      </c>
      <c r="S1" s="13"/>
      <c r="T1" s="13"/>
      <c r="U1" s="14"/>
      <c r="V1" s="12" t="s">
        <v>2</v>
      </c>
      <c r="W1" s="14"/>
    </row>
    <row r="2" spans="1:22" s="23" customFormat="1" ht="21.75" customHeight="1">
      <c r="A2" s="15"/>
      <c r="B2" s="16"/>
      <c r="C2" s="16" t="s">
        <v>3</v>
      </c>
      <c r="D2" s="17"/>
      <c r="E2" s="18"/>
      <c r="F2" s="18"/>
      <c r="G2" s="18"/>
      <c r="H2" s="18"/>
      <c r="I2" s="18"/>
      <c r="J2" s="18"/>
      <c r="K2" s="19"/>
      <c r="L2" s="19"/>
      <c r="M2" s="19"/>
      <c r="N2" s="19"/>
      <c r="O2" s="18"/>
      <c r="P2" s="20"/>
      <c r="Q2" s="21"/>
      <c r="R2" s="22" t="s">
        <v>4</v>
      </c>
      <c r="S2" s="22" t="s">
        <v>5</v>
      </c>
      <c r="T2" s="22" t="s">
        <v>6</v>
      </c>
      <c r="U2" s="22"/>
      <c r="V2" s="20"/>
    </row>
    <row r="3" spans="1:22" s="23" customFormat="1" ht="21.75" customHeight="1" hidden="1">
      <c r="A3" s="24"/>
      <c r="B3" s="25" t="s">
        <v>7</v>
      </c>
      <c r="C3" s="2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/>
      <c r="Q3" s="21"/>
      <c r="R3" s="27"/>
      <c r="S3" s="27"/>
      <c r="T3" s="27"/>
      <c r="U3" s="27"/>
      <c r="V3" s="27"/>
    </row>
    <row r="4" spans="1:22" s="23" customFormat="1" ht="21.75" customHeight="1" hidden="1">
      <c r="A4" s="24"/>
      <c r="B4" s="25" t="s">
        <v>8</v>
      </c>
      <c r="C4" s="26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7"/>
      <c r="Q4" s="21"/>
      <c r="R4" s="27"/>
      <c r="S4" s="27"/>
      <c r="T4" s="27"/>
      <c r="U4" s="27"/>
      <c r="V4" s="27"/>
    </row>
    <row r="5" spans="1:22" ht="31.5" customHeight="1">
      <c r="A5" s="125" t="s">
        <v>9</v>
      </c>
      <c r="B5" s="127" t="s">
        <v>10</v>
      </c>
      <c r="C5" s="120" t="s">
        <v>11</v>
      </c>
      <c r="D5" s="120" t="s">
        <v>12</v>
      </c>
      <c r="E5" s="120" t="s">
        <v>13</v>
      </c>
      <c r="F5" s="121"/>
      <c r="G5" s="120" t="s">
        <v>14</v>
      </c>
      <c r="H5" s="28"/>
      <c r="I5" s="123" t="s">
        <v>15</v>
      </c>
      <c r="J5" s="124"/>
      <c r="K5" s="122" t="s">
        <v>17</v>
      </c>
      <c r="L5" s="120" t="s">
        <v>18</v>
      </c>
      <c r="M5" s="120" t="s">
        <v>19</v>
      </c>
      <c r="N5" s="120" t="s">
        <v>61</v>
      </c>
      <c r="O5" s="120" t="s">
        <v>77</v>
      </c>
      <c r="P5" s="120" t="s">
        <v>20</v>
      </c>
      <c r="R5" s="120" t="s">
        <v>21</v>
      </c>
      <c r="S5" s="120" t="s">
        <v>22</v>
      </c>
      <c r="T5" s="120" t="s">
        <v>62</v>
      </c>
      <c r="U5" s="30"/>
      <c r="V5" s="120" t="s">
        <v>23</v>
      </c>
    </row>
    <row r="6" spans="1:22" s="36" customFormat="1" ht="57" customHeight="1">
      <c r="A6" s="126"/>
      <c r="B6" s="127"/>
      <c r="C6" s="120"/>
      <c r="D6" s="120"/>
      <c r="E6" s="32" t="s">
        <v>24</v>
      </c>
      <c r="F6" s="33" t="s">
        <v>25</v>
      </c>
      <c r="G6" s="120"/>
      <c r="H6" s="28"/>
      <c r="I6" s="34" t="s">
        <v>26</v>
      </c>
      <c r="J6" s="35" t="s">
        <v>16</v>
      </c>
      <c r="K6" s="122"/>
      <c r="L6" s="120"/>
      <c r="M6" s="120"/>
      <c r="N6" s="120"/>
      <c r="O6" s="120"/>
      <c r="P6" s="120"/>
      <c r="Q6" s="29"/>
      <c r="R6" s="120"/>
      <c r="S6" s="120"/>
      <c r="T6" s="120"/>
      <c r="U6" s="30"/>
      <c r="V6" s="120"/>
    </row>
    <row r="7" spans="1:22" s="51" customFormat="1" ht="48" customHeight="1">
      <c r="A7" s="37">
        <v>53</v>
      </c>
      <c r="B7" s="38">
        <v>1</v>
      </c>
      <c r="C7" s="39" t="s">
        <v>27</v>
      </c>
      <c r="D7" s="40" t="s">
        <v>28</v>
      </c>
      <c r="E7" s="41" t="s">
        <v>29</v>
      </c>
      <c r="F7" s="42" t="s">
        <v>17</v>
      </c>
      <c r="G7" s="43">
        <f>I7+J7+K7+L7+M7+N7</f>
        <v>11698091.36</v>
      </c>
      <c r="H7" s="44"/>
      <c r="I7" s="45">
        <v>8374696.36</v>
      </c>
      <c r="J7" s="46">
        <v>600000</v>
      </c>
      <c r="K7" s="78">
        <v>2723395</v>
      </c>
      <c r="L7" s="47">
        <v>0</v>
      </c>
      <c r="M7" s="47">
        <v>0</v>
      </c>
      <c r="N7" s="47">
        <v>0</v>
      </c>
      <c r="O7" s="47"/>
      <c r="P7" s="43">
        <f>K7+L7+M7+N7-O7</f>
        <v>2723395</v>
      </c>
      <c r="Q7" s="49"/>
      <c r="R7" s="47">
        <f>G7</f>
        <v>11698091.36</v>
      </c>
      <c r="S7" s="47">
        <f>P7</f>
        <v>2723395</v>
      </c>
      <c r="T7" s="47">
        <f>K7+L7+M7+N7</f>
        <v>2723395</v>
      </c>
      <c r="U7" s="50"/>
      <c r="V7" s="47">
        <f>T7-S7</f>
        <v>0</v>
      </c>
    </row>
    <row r="8" spans="1:22" s="51" customFormat="1" ht="59.25" customHeight="1">
      <c r="A8" s="37">
        <v>18</v>
      </c>
      <c r="B8" s="38">
        <f aca="true" t="shared" si="0" ref="B8:B26">B7+1</f>
        <v>2</v>
      </c>
      <c r="C8" s="39" t="s">
        <v>79</v>
      </c>
      <c r="D8" s="40" t="s">
        <v>28</v>
      </c>
      <c r="E8" s="41" t="s">
        <v>31</v>
      </c>
      <c r="F8" s="42" t="s">
        <v>19</v>
      </c>
      <c r="G8" s="43">
        <f>I8+J8+K8+L8+M8+N8</f>
        <v>2100132.8</v>
      </c>
      <c r="H8" s="44"/>
      <c r="I8" s="45">
        <f>2652752.98-2402620.18</f>
        <v>250132.7999999998</v>
      </c>
      <c r="J8" s="46">
        <v>0</v>
      </c>
      <c r="K8" s="48">
        <v>150000</v>
      </c>
      <c r="L8" s="47">
        <v>0</v>
      </c>
      <c r="M8" s="47">
        <v>1200000</v>
      </c>
      <c r="N8" s="47">
        <v>500000</v>
      </c>
      <c r="O8" s="47"/>
      <c r="P8" s="43">
        <f>K8+L8+M8+N8-O8</f>
        <v>1850000</v>
      </c>
      <c r="Q8" s="49"/>
      <c r="R8" s="47">
        <f>G8</f>
        <v>2100132.8</v>
      </c>
      <c r="S8" s="47">
        <f aca="true" t="shared" si="1" ref="S8:S30">P8</f>
        <v>1850000</v>
      </c>
      <c r="T8" s="47">
        <f>K8+L8+M8+N8</f>
        <v>1850000</v>
      </c>
      <c r="U8" s="50"/>
      <c r="V8" s="47">
        <f aca="true" t="shared" si="2" ref="V8:V30">T8-S8</f>
        <v>0</v>
      </c>
    </row>
    <row r="9" spans="1:22" s="51" customFormat="1" ht="60.75" customHeight="1">
      <c r="A9" s="37">
        <v>66</v>
      </c>
      <c r="B9" s="38">
        <f t="shared" si="0"/>
        <v>3</v>
      </c>
      <c r="C9" s="39" t="s">
        <v>32</v>
      </c>
      <c r="D9" s="40" t="s">
        <v>28</v>
      </c>
      <c r="E9" s="41" t="s">
        <v>31</v>
      </c>
      <c r="F9" s="42" t="s">
        <v>18</v>
      </c>
      <c r="G9" s="43">
        <f>I9+J9+K9+L9+M9+N9</f>
        <v>1294035.9</v>
      </c>
      <c r="H9" s="44"/>
      <c r="I9" s="45">
        <v>94035.9</v>
      </c>
      <c r="J9" s="46">
        <v>0</v>
      </c>
      <c r="K9" s="48">
        <v>0</v>
      </c>
      <c r="L9" s="47">
        <v>0</v>
      </c>
      <c r="M9" s="47">
        <v>600000</v>
      </c>
      <c r="N9" s="47">
        <v>600000</v>
      </c>
      <c r="O9" s="47"/>
      <c r="P9" s="43">
        <f>K9+L9+M9+N9-O9</f>
        <v>1200000</v>
      </c>
      <c r="Q9" s="49"/>
      <c r="R9" s="47">
        <f>G9</f>
        <v>1294035.9</v>
      </c>
      <c r="S9" s="47">
        <f t="shared" si="1"/>
        <v>1200000</v>
      </c>
      <c r="T9" s="47">
        <f>K9+L9+M9+N9</f>
        <v>1200000</v>
      </c>
      <c r="U9" s="50"/>
      <c r="V9" s="47">
        <f t="shared" si="2"/>
        <v>0</v>
      </c>
    </row>
    <row r="10" spans="1:22" s="51" customFormat="1" ht="108.75" customHeight="1">
      <c r="A10" s="37">
        <v>11</v>
      </c>
      <c r="B10" s="38">
        <f t="shared" si="0"/>
        <v>4</v>
      </c>
      <c r="C10" s="92" t="s">
        <v>86</v>
      </c>
      <c r="D10" s="40" t="s">
        <v>28</v>
      </c>
      <c r="E10" s="41" t="s">
        <v>17</v>
      </c>
      <c r="F10" s="42" t="s">
        <v>61</v>
      </c>
      <c r="G10" s="93">
        <f>I10+J10+K10+L10+M10+N11</f>
        <v>1750000</v>
      </c>
      <c r="H10" s="44"/>
      <c r="I10" s="45">
        <v>0</v>
      </c>
      <c r="J10" s="46">
        <v>0</v>
      </c>
      <c r="K10" s="94">
        <v>250000</v>
      </c>
      <c r="L10" s="47">
        <v>0</v>
      </c>
      <c r="M10" s="47">
        <v>1000000</v>
      </c>
      <c r="N10" s="47">
        <v>500000</v>
      </c>
      <c r="O10" s="47"/>
      <c r="P10" s="43" t="e">
        <f>#REF!+#REF!+#REF!+N10-O10</f>
        <v>#REF!</v>
      </c>
      <c r="Q10" s="49"/>
      <c r="R10" s="47" t="e">
        <f>#REF!</f>
        <v>#REF!</v>
      </c>
      <c r="S10" s="47" t="e">
        <f t="shared" si="1"/>
        <v>#REF!</v>
      </c>
      <c r="T10" s="47" t="e">
        <f>#REF!+#REF!+#REF!+N10</f>
        <v>#REF!</v>
      </c>
      <c r="U10" s="50"/>
      <c r="V10" s="47" t="e">
        <f t="shared" si="2"/>
        <v>#REF!</v>
      </c>
    </row>
    <row r="11" spans="1:22" s="51" customFormat="1" ht="173.25" customHeight="1">
      <c r="A11" s="37"/>
      <c r="B11" s="38">
        <f t="shared" si="0"/>
        <v>5</v>
      </c>
      <c r="C11" s="52" t="s">
        <v>37</v>
      </c>
      <c r="D11" s="40" t="s">
        <v>28</v>
      </c>
      <c r="E11" s="41" t="s">
        <v>38</v>
      </c>
      <c r="F11" s="42" t="s">
        <v>61</v>
      </c>
      <c r="G11" s="43">
        <f>I11+J11+K11+L11+M11+N12</f>
        <v>9001085.86</v>
      </c>
      <c r="H11" s="44"/>
      <c r="I11" s="45">
        <f>6822499.17-121913.31</f>
        <v>6700585.86</v>
      </c>
      <c r="J11" s="46">
        <v>0</v>
      </c>
      <c r="K11" s="48">
        <v>0</v>
      </c>
      <c r="L11" s="47">
        <v>1800000</v>
      </c>
      <c r="M11" s="47">
        <v>0</v>
      </c>
      <c r="N11" s="47">
        <v>500000</v>
      </c>
      <c r="O11" s="47"/>
      <c r="P11" s="43">
        <f aca="true" t="shared" si="3" ref="P11:P20">K10+L10+M10+N11-O11</f>
        <v>1750000</v>
      </c>
      <c r="Q11" s="49"/>
      <c r="R11" s="47">
        <f>G10</f>
        <v>1750000</v>
      </c>
      <c r="S11" s="47">
        <f>P11</f>
        <v>1750000</v>
      </c>
      <c r="T11" s="47">
        <f aca="true" t="shared" si="4" ref="T11:T20">K10+L10+M10+N11</f>
        <v>1750000</v>
      </c>
      <c r="U11" s="50"/>
      <c r="V11" s="47">
        <f t="shared" si="2"/>
        <v>0</v>
      </c>
    </row>
    <row r="12" spans="1:22" s="51" customFormat="1" ht="61.5" customHeight="1">
      <c r="A12" s="37"/>
      <c r="B12" s="38">
        <f t="shared" si="0"/>
        <v>6</v>
      </c>
      <c r="C12" s="39" t="s">
        <v>39</v>
      </c>
      <c r="D12" s="40" t="s">
        <v>28</v>
      </c>
      <c r="E12" s="41" t="s">
        <v>31</v>
      </c>
      <c r="F12" s="42" t="s">
        <v>61</v>
      </c>
      <c r="G12" s="43">
        <f>I12+J12+K12+L12+M12+N13</f>
        <v>174600</v>
      </c>
      <c r="H12" s="44"/>
      <c r="I12" s="45">
        <f>1212740.03-1188140.03</f>
        <v>24600</v>
      </c>
      <c r="J12" s="46">
        <v>0</v>
      </c>
      <c r="K12" s="48">
        <v>0</v>
      </c>
      <c r="L12" s="47">
        <v>0</v>
      </c>
      <c r="M12" s="47">
        <v>150000</v>
      </c>
      <c r="N12" s="47">
        <v>500500</v>
      </c>
      <c r="O12" s="47"/>
      <c r="P12" s="43">
        <f t="shared" si="3"/>
        <v>2300500</v>
      </c>
      <c r="Q12" s="49"/>
      <c r="R12" s="47">
        <f>G11</f>
        <v>9001085.86</v>
      </c>
      <c r="S12" s="47">
        <f>P12</f>
        <v>2300500</v>
      </c>
      <c r="T12" s="47">
        <f t="shared" si="4"/>
        <v>2300500</v>
      </c>
      <c r="U12" s="50"/>
      <c r="V12" s="47">
        <f t="shared" si="2"/>
        <v>0</v>
      </c>
    </row>
    <row r="13" spans="1:22" s="51" customFormat="1" ht="49.5" customHeight="1">
      <c r="A13" s="37"/>
      <c r="B13" s="38">
        <f t="shared" si="0"/>
        <v>7</v>
      </c>
      <c r="C13" s="39" t="s">
        <v>81</v>
      </c>
      <c r="D13" s="40" t="s">
        <v>28</v>
      </c>
      <c r="E13" s="41" t="s">
        <v>17</v>
      </c>
      <c r="F13" s="42" t="s">
        <v>61</v>
      </c>
      <c r="G13" s="43">
        <v>1000000</v>
      </c>
      <c r="H13" s="44"/>
      <c r="I13" s="45"/>
      <c r="J13" s="46"/>
      <c r="K13" s="48">
        <v>100000</v>
      </c>
      <c r="L13" s="47">
        <v>0</v>
      </c>
      <c r="M13" s="47">
        <v>800000</v>
      </c>
      <c r="N13" s="47">
        <v>0</v>
      </c>
      <c r="O13" s="47"/>
      <c r="P13" s="43">
        <f t="shared" si="3"/>
        <v>150000</v>
      </c>
      <c r="Q13" s="49"/>
      <c r="R13" s="47">
        <f>G12</f>
        <v>174600</v>
      </c>
      <c r="S13" s="47">
        <f t="shared" si="1"/>
        <v>150000</v>
      </c>
      <c r="T13" s="47">
        <f t="shared" si="4"/>
        <v>150000</v>
      </c>
      <c r="U13" s="50"/>
      <c r="V13" s="47">
        <f t="shared" si="2"/>
        <v>0</v>
      </c>
    </row>
    <row r="14" spans="1:22" s="51" customFormat="1" ht="58.5" customHeight="1">
      <c r="A14" s="37">
        <v>38</v>
      </c>
      <c r="B14" s="38">
        <f t="shared" si="0"/>
        <v>8</v>
      </c>
      <c r="C14" s="39" t="s">
        <v>40</v>
      </c>
      <c r="D14" s="40" t="s">
        <v>28</v>
      </c>
      <c r="E14" s="41" t="s">
        <v>31</v>
      </c>
      <c r="F14" s="42" t="s">
        <v>19</v>
      </c>
      <c r="G14" s="43">
        <f>I14+J14+K14+L14+M14+N15</f>
        <v>2197400</v>
      </c>
      <c r="H14" s="44"/>
      <c r="I14" s="45">
        <f>2468448.87-2371048.87</f>
        <v>97400</v>
      </c>
      <c r="J14" s="46">
        <v>0</v>
      </c>
      <c r="K14" s="48">
        <v>0</v>
      </c>
      <c r="L14" s="47">
        <v>0</v>
      </c>
      <c r="M14" s="47">
        <v>1100000</v>
      </c>
      <c r="N14" s="47">
        <v>0</v>
      </c>
      <c r="O14" s="47"/>
      <c r="P14" s="43">
        <f t="shared" si="3"/>
        <v>900000</v>
      </c>
      <c r="Q14" s="49"/>
      <c r="R14" s="47"/>
      <c r="S14" s="47">
        <f t="shared" si="1"/>
        <v>900000</v>
      </c>
      <c r="T14" s="47">
        <f t="shared" si="4"/>
        <v>900000</v>
      </c>
      <c r="U14" s="50"/>
      <c r="V14" s="47">
        <f t="shared" si="2"/>
        <v>0</v>
      </c>
    </row>
    <row r="15" spans="1:22" s="51" customFormat="1" ht="59.25" customHeight="1">
      <c r="A15" s="37">
        <v>65</v>
      </c>
      <c r="B15" s="38">
        <f t="shared" si="0"/>
        <v>9</v>
      </c>
      <c r="C15" s="52" t="s">
        <v>76</v>
      </c>
      <c r="D15" s="40" t="s">
        <v>28</v>
      </c>
      <c r="E15" s="41" t="s">
        <v>31</v>
      </c>
      <c r="F15" s="42" t="s">
        <v>61</v>
      </c>
      <c r="G15" s="43">
        <f>I15+J15+K15+L15+M15+N16</f>
        <v>3953818.7</v>
      </c>
      <c r="H15" s="44"/>
      <c r="I15" s="45">
        <f>177233.7</f>
        <v>177233.7</v>
      </c>
      <c r="J15" s="46">
        <v>2076585</v>
      </c>
      <c r="K15" s="48">
        <v>1000000</v>
      </c>
      <c r="L15" s="47">
        <v>0</v>
      </c>
      <c r="M15" s="47">
        <v>0</v>
      </c>
      <c r="N15" s="47">
        <v>1000000</v>
      </c>
      <c r="O15" s="47"/>
      <c r="P15" s="43">
        <f t="shared" si="3"/>
        <v>2100000</v>
      </c>
      <c r="Q15" s="49"/>
      <c r="R15" s="47">
        <f>G14</f>
        <v>2197400</v>
      </c>
      <c r="S15" s="47">
        <f t="shared" si="1"/>
        <v>2100000</v>
      </c>
      <c r="T15" s="47">
        <f t="shared" si="4"/>
        <v>2100000</v>
      </c>
      <c r="U15" s="50"/>
      <c r="V15" s="47">
        <f t="shared" si="2"/>
        <v>0</v>
      </c>
    </row>
    <row r="16" spans="1:22" s="51" customFormat="1" ht="63.75" customHeight="1">
      <c r="A16" s="37">
        <v>47</v>
      </c>
      <c r="B16" s="38">
        <f t="shared" si="0"/>
        <v>10</v>
      </c>
      <c r="C16" s="39" t="s">
        <v>42</v>
      </c>
      <c r="D16" s="40" t="s">
        <v>28</v>
      </c>
      <c r="E16" s="41" t="s">
        <v>31</v>
      </c>
      <c r="F16" s="42" t="s">
        <v>19</v>
      </c>
      <c r="G16" s="43">
        <f>I16+J16+K16+L16+M16+N17</f>
        <v>2597783.58</v>
      </c>
      <c r="H16" s="44"/>
      <c r="I16" s="45">
        <f>1619992.09-472208.51</f>
        <v>1147783.58</v>
      </c>
      <c r="J16" s="46">
        <v>0</v>
      </c>
      <c r="K16" s="48">
        <v>950000</v>
      </c>
      <c r="L16" s="47">
        <v>0</v>
      </c>
      <c r="M16" s="47">
        <v>500000</v>
      </c>
      <c r="N16" s="47">
        <v>700000</v>
      </c>
      <c r="O16" s="47"/>
      <c r="P16" s="43">
        <f t="shared" si="3"/>
        <v>1700000</v>
      </c>
      <c r="Q16" s="49"/>
      <c r="R16" s="47">
        <f>G15</f>
        <v>3953818.7</v>
      </c>
      <c r="S16" s="47">
        <f t="shared" si="1"/>
        <v>1700000</v>
      </c>
      <c r="T16" s="47">
        <f t="shared" si="4"/>
        <v>1700000</v>
      </c>
      <c r="U16" s="50"/>
      <c r="V16" s="47">
        <f t="shared" si="2"/>
        <v>0</v>
      </c>
    </row>
    <row r="17" spans="1:22" s="51" customFormat="1" ht="60" customHeight="1">
      <c r="A17" s="37"/>
      <c r="B17" s="38">
        <f t="shared" si="0"/>
        <v>11</v>
      </c>
      <c r="C17" s="39" t="s">
        <v>80</v>
      </c>
      <c r="D17" s="40" t="s">
        <v>28</v>
      </c>
      <c r="E17" s="41" t="s">
        <v>16</v>
      </c>
      <c r="F17" s="42" t="s">
        <v>61</v>
      </c>
      <c r="G17" s="43"/>
      <c r="H17" s="44"/>
      <c r="I17" s="45"/>
      <c r="J17" s="46"/>
      <c r="K17" s="48">
        <v>0</v>
      </c>
      <c r="L17" s="47">
        <v>0</v>
      </c>
      <c r="M17" s="47">
        <v>500000</v>
      </c>
      <c r="N17" s="47">
        <v>0</v>
      </c>
      <c r="O17" s="47"/>
      <c r="P17" s="43">
        <f t="shared" si="3"/>
        <v>1450000</v>
      </c>
      <c r="Q17" s="49"/>
      <c r="R17" s="47">
        <f>G16</f>
        <v>2597783.58</v>
      </c>
      <c r="S17" s="47">
        <f t="shared" si="1"/>
        <v>1450000</v>
      </c>
      <c r="T17" s="47">
        <f t="shared" si="4"/>
        <v>1450000</v>
      </c>
      <c r="U17" s="50"/>
      <c r="V17" s="47">
        <f t="shared" si="2"/>
        <v>0</v>
      </c>
    </row>
    <row r="18" spans="1:22" s="51" customFormat="1" ht="60" customHeight="1">
      <c r="A18" s="37"/>
      <c r="B18" s="38">
        <f t="shared" si="0"/>
        <v>12</v>
      </c>
      <c r="C18" s="39" t="s">
        <v>44</v>
      </c>
      <c r="D18" s="40" t="s">
        <v>28</v>
      </c>
      <c r="E18" s="41" t="s">
        <v>38</v>
      </c>
      <c r="F18" s="79" t="s">
        <v>16</v>
      </c>
      <c r="G18" s="43">
        <f>I18+J18+K18+L18+M18+N19</f>
        <v>4381663.25</v>
      </c>
      <c r="H18" s="44"/>
      <c r="I18" s="45">
        <v>2800335.25</v>
      </c>
      <c r="J18" s="46">
        <v>1281328</v>
      </c>
      <c r="K18" s="48">
        <v>0</v>
      </c>
      <c r="L18" s="47">
        <v>300000</v>
      </c>
      <c r="M18" s="47">
        <v>0</v>
      </c>
      <c r="N18" s="47">
        <v>1500000</v>
      </c>
      <c r="O18" s="47"/>
      <c r="P18" s="43">
        <f t="shared" si="3"/>
        <v>2000000</v>
      </c>
      <c r="Q18" s="49"/>
      <c r="R18" s="47"/>
      <c r="S18" s="47">
        <f t="shared" si="1"/>
        <v>2000000</v>
      </c>
      <c r="T18" s="47">
        <f t="shared" si="4"/>
        <v>2000000</v>
      </c>
      <c r="U18" s="50"/>
      <c r="V18" s="47">
        <f t="shared" si="2"/>
        <v>0</v>
      </c>
    </row>
    <row r="19" spans="1:22" s="51" customFormat="1" ht="60" customHeight="1">
      <c r="A19" s="37">
        <v>61</v>
      </c>
      <c r="B19" s="38">
        <f t="shared" si="0"/>
        <v>13</v>
      </c>
      <c r="C19" s="39" t="s">
        <v>45</v>
      </c>
      <c r="D19" s="40" t="s">
        <v>28</v>
      </c>
      <c r="E19" s="41" t="s">
        <v>31</v>
      </c>
      <c r="F19" s="42" t="s">
        <v>18</v>
      </c>
      <c r="G19" s="43">
        <f>I19+J19+K19+L19+M19+N20</f>
        <v>945510</v>
      </c>
      <c r="H19" s="44"/>
      <c r="I19" s="45">
        <f>4373078.88-4327568.88</f>
        <v>45510</v>
      </c>
      <c r="J19" s="46">
        <v>0</v>
      </c>
      <c r="K19" s="48">
        <v>0</v>
      </c>
      <c r="L19" s="47">
        <v>400000</v>
      </c>
      <c r="M19" s="47">
        <v>0</v>
      </c>
      <c r="N19" s="47">
        <v>0</v>
      </c>
      <c r="O19" s="47"/>
      <c r="P19" s="43">
        <f t="shared" si="3"/>
        <v>300000</v>
      </c>
      <c r="Q19" s="49"/>
      <c r="R19" s="47">
        <f>G18</f>
        <v>4381663.25</v>
      </c>
      <c r="S19" s="47">
        <f t="shared" si="1"/>
        <v>300000</v>
      </c>
      <c r="T19" s="47">
        <f t="shared" si="4"/>
        <v>300000</v>
      </c>
      <c r="U19" s="50"/>
      <c r="V19" s="47">
        <f t="shared" si="2"/>
        <v>0</v>
      </c>
    </row>
    <row r="20" spans="1:22" s="51" customFormat="1" ht="45" customHeight="1">
      <c r="A20" s="37">
        <v>27</v>
      </c>
      <c r="B20" s="38">
        <f t="shared" si="0"/>
        <v>14</v>
      </c>
      <c r="C20" s="90" t="s">
        <v>82</v>
      </c>
      <c r="D20" s="40" t="s">
        <v>28</v>
      </c>
      <c r="E20" s="41" t="s">
        <v>17</v>
      </c>
      <c r="F20" s="42" t="s">
        <v>61</v>
      </c>
      <c r="G20" s="43">
        <v>1800000</v>
      </c>
      <c r="H20" s="44"/>
      <c r="I20" s="45"/>
      <c r="J20" s="46"/>
      <c r="K20" s="48">
        <v>200000</v>
      </c>
      <c r="L20" s="47">
        <v>0</v>
      </c>
      <c r="M20" s="47">
        <v>1500000</v>
      </c>
      <c r="N20" s="47">
        <v>500000</v>
      </c>
      <c r="O20" s="47"/>
      <c r="P20" s="43">
        <f t="shared" si="3"/>
        <v>900000</v>
      </c>
      <c r="Q20" s="49"/>
      <c r="R20" s="47">
        <f>G19</f>
        <v>945510</v>
      </c>
      <c r="S20" s="47">
        <f t="shared" si="1"/>
        <v>900000</v>
      </c>
      <c r="T20" s="47">
        <f t="shared" si="4"/>
        <v>900000</v>
      </c>
      <c r="U20" s="50"/>
      <c r="V20" s="47">
        <f t="shared" si="2"/>
        <v>0</v>
      </c>
    </row>
    <row r="21" spans="1:22" s="51" customFormat="1" ht="45" customHeight="1">
      <c r="A21" s="37">
        <v>60</v>
      </c>
      <c r="B21" s="38">
        <f t="shared" si="0"/>
        <v>15</v>
      </c>
      <c r="C21" s="55" t="s">
        <v>48</v>
      </c>
      <c r="D21" s="40" t="s">
        <v>28</v>
      </c>
      <c r="E21" s="41" t="s">
        <v>38</v>
      </c>
      <c r="F21" s="42" t="s">
        <v>61</v>
      </c>
      <c r="G21" s="43">
        <f aca="true" t="shared" si="5" ref="G21:G30">I21+J21+K21+L21+M21+N22</f>
        <v>4272235</v>
      </c>
      <c r="H21" s="44"/>
      <c r="I21" s="45">
        <f>1075083</f>
        <v>1075083</v>
      </c>
      <c r="J21" s="46">
        <v>70479</v>
      </c>
      <c r="K21" s="48">
        <v>2626673</v>
      </c>
      <c r="L21" s="47">
        <v>0</v>
      </c>
      <c r="M21" s="47">
        <v>0</v>
      </c>
      <c r="N21" s="47">
        <v>500000</v>
      </c>
      <c r="O21" s="47"/>
      <c r="P21" s="43"/>
      <c r="Q21" s="49"/>
      <c r="R21" s="47"/>
      <c r="S21" s="47"/>
      <c r="T21" s="47"/>
      <c r="U21" s="50"/>
      <c r="V21" s="47"/>
    </row>
    <row r="22" spans="1:22" s="51" customFormat="1" ht="56.25" customHeight="1">
      <c r="A22" s="37">
        <v>35</v>
      </c>
      <c r="B22" s="38">
        <f t="shared" si="0"/>
        <v>16</v>
      </c>
      <c r="C22" s="39" t="s">
        <v>49</v>
      </c>
      <c r="D22" s="40" t="s">
        <v>28</v>
      </c>
      <c r="E22" s="41" t="s">
        <v>31</v>
      </c>
      <c r="F22" s="42" t="s">
        <v>17</v>
      </c>
      <c r="G22" s="43">
        <f t="shared" si="5"/>
        <v>1734599</v>
      </c>
      <c r="H22" s="44"/>
      <c r="I22" s="45">
        <f>905438.03-823339.03</f>
        <v>82099</v>
      </c>
      <c r="J22" s="46">
        <v>0</v>
      </c>
      <c r="K22" s="78">
        <v>1652500</v>
      </c>
      <c r="L22" s="47">
        <v>0</v>
      </c>
      <c r="M22" s="47">
        <v>0</v>
      </c>
      <c r="N22" s="47">
        <v>500000</v>
      </c>
      <c r="O22" s="47"/>
      <c r="P22" s="43">
        <f aca="true" t="shared" si="6" ref="P22:P31">K21+L21+M21+N22-O22</f>
        <v>3126673</v>
      </c>
      <c r="Q22" s="49"/>
      <c r="R22" s="47">
        <f aca="true" t="shared" si="7" ref="R22:R31">G21</f>
        <v>4272235</v>
      </c>
      <c r="S22" s="47">
        <f t="shared" si="1"/>
        <v>3126673</v>
      </c>
      <c r="T22" s="47">
        <f aca="true" t="shared" si="8" ref="T22:T31">K21+L21+M21+N22</f>
        <v>3126673</v>
      </c>
      <c r="U22" s="50"/>
      <c r="V22" s="47">
        <f t="shared" si="2"/>
        <v>0</v>
      </c>
    </row>
    <row r="23" spans="1:22" s="51" customFormat="1" ht="60" customHeight="1">
      <c r="A23" s="37">
        <v>41</v>
      </c>
      <c r="B23" s="38">
        <f t="shared" si="0"/>
        <v>17</v>
      </c>
      <c r="C23" s="54" t="s">
        <v>50</v>
      </c>
      <c r="D23" s="40" t="s">
        <v>28</v>
      </c>
      <c r="E23" s="41" t="s">
        <v>16</v>
      </c>
      <c r="F23" s="56">
        <v>2017</v>
      </c>
      <c r="G23" s="43">
        <f t="shared" si="5"/>
        <v>1607886</v>
      </c>
      <c r="H23" s="44"/>
      <c r="I23" s="45">
        <v>0</v>
      </c>
      <c r="J23" s="46">
        <v>107886</v>
      </c>
      <c r="K23" s="48">
        <v>800000</v>
      </c>
      <c r="L23" s="47">
        <v>0</v>
      </c>
      <c r="M23" s="47">
        <v>0</v>
      </c>
      <c r="N23" s="47">
        <v>0</v>
      </c>
      <c r="O23" s="47"/>
      <c r="P23" s="43">
        <f t="shared" si="6"/>
        <v>1652500</v>
      </c>
      <c r="Q23" s="49"/>
      <c r="R23" s="47">
        <f t="shared" si="7"/>
        <v>1734599</v>
      </c>
      <c r="S23" s="47">
        <f t="shared" si="1"/>
        <v>1652500</v>
      </c>
      <c r="T23" s="47">
        <f t="shared" si="8"/>
        <v>1652500</v>
      </c>
      <c r="U23" s="50"/>
      <c r="V23" s="47">
        <f t="shared" si="2"/>
        <v>0</v>
      </c>
    </row>
    <row r="24" spans="1:22" s="51" customFormat="1" ht="55.5" customHeight="1">
      <c r="A24" s="37">
        <v>42</v>
      </c>
      <c r="B24" s="38">
        <f t="shared" si="0"/>
        <v>18</v>
      </c>
      <c r="C24" s="53" t="s">
        <v>51</v>
      </c>
      <c r="D24" s="40" t="s">
        <v>28</v>
      </c>
      <c r="E24" s="41" t="s">
        <v>38</v>
      </c>
      <c r="F24" s="42" t="s">
        <v>19</v>
      </c>
      <c r="G24" s="43">
        <f t="shared" si="5"/>
        <v>1692024.4700000002</v>
      </c>
      <c r="H24" s="44"/>
      <c r="I24" s="45">
        <f>1486602.8-901755.33</f>
        <v>584847.4700000001</v>
      </c>
      <c r="J24" s="46">
        <v>207177</v>
      </c>
      <c r="K24" s="48">
        <v>0</v>
      </c>
      <c r="L24" s="47">
        <v>0</v>
      </c>
      <c r="M24" s="47">
        <v>300000</v>
      </c>
      <c r="N24" s="47">
        <v>700000</v>
      </c>
      <c r="O24" s="47"/>
      <c r="P24" s="43">
        <f t="shared" si="6"/>
        <v>1500000</v>
      </c>
      <c r="Q24" s="49"/>
      <c r="R24" s="47">
        <f t="shared" si="7"/>
        <v>1607886</v>
      </c>
      <c r="S24" s="47">
        <f t="shared" si="1"/>
        <v>1500000</v>
      </c>
      <c r="T24" s="47">
        <f t="shared" si="8"/>
        <v>1500000</v>
      </c>
      <c r="U24" s="50"/>
      <c r="V24" s="47">
        <f t="shared" si="2"/>
        <v>0</v>
      </c>
    </row>
    <row r="25" spans="1:22" s="51" customFormat="1" ht="57.75" customHeight="1">
      <c r="A25" s="37">
        <v>15</v>
      </c>
      <c r="B25" s="38">
        <f t="shared" si="0"/>
        <v>19</v>
      </c>
      <c r="C25" s="39" t="s">
        <v>54</v>
      </c>
      <c r="D25" s="40" t="s">
        <v>28</v>
      </c>
      <c r="E25" s="41" t="s">
        <v>38</v>
      </c>
      <c r="F25" s="42" t="s">
        <v>18</v>
      </c>
      <c r="G25" s="43">
        <f t="shared" si="5"/>
        <v>3789102.2800000003</v>
      </c>
      <c r="H25" s="44"/>
      <c r="I25" s="45">
        <f>2935337.75-446235.47</f>
        <v>2489102.2800000003</v>
      </c>
      <c r="J25" s="46">
        <v>0</v>
      </c>
      <c r="K25" s="48">
        <v>1000000</v>
      </c>
      <c r="L25" s="47">
        <v>0</v>
      </c>
      <c r="M25" s="47">
        <v>0</v>
      </c>
      <c r="N25" s="47">
        <v>600000</v>
      </c>
      <c r="O25" s="47"/>
      <c r="P25" s="43">
        <f t="shared" si="6"/>
        <v>900000</v>
      </c>
      <c r="Q25" s="49"/>
      <c r="R25" s="47">
        <f t="shared" si="7"/>
        <v>1692024.4700000002</v>
      </c>
      <c r="S25" s="47">
        <f t="shared" si="1"/>
        <v>900000</v>
      </c>
      <c r="T25" s="47">
        <f t="shared" si="8"/>
        <v>900000</v>
      </c>
      <c r="U25" s="50"/>
      <c r="V25" s="47">
        <f t="shared" si="2"/>
        <v>0</v>
      </c>
    </row>
    <row r="26" spans="1:22" s="51" customFormat="1" ht="57.75" customHeight="1">
      <c r="A26" s="37">
        <v>58</v>
      </c>
      <c r="B26" s="38">
        <f t="shared" si="0"/>
        <v>20</v>
      </c>
      <c r="C26" s="39" t="s">
        <v>55</v>
      </c>
      <c r="D26" s="40" t="s">
        <v>28</v>
      </c>
      <c r="E26" s="41" t="s">
        <v>16</v>
      </c>
      <c r="F26" s="42" t="s">
        <v>19</v>
      </c>
      <c r="G26" s="43">
        <f t="shared" si="5"/>
        <v>730000</v>
      </c>
      <c r="H26" s="44"/>
      <c r="I26" s="45">
        <v>0</v>
      </c>
      <c r="J26" s="46">
        <v>430000</v>
      </c>
      <c r="K26" s="48">
        <v>0</v>
      </c>
      <c r="L26" s="47">
        <v>0</v>
      </c>
      <c r="M26" s="47">
        <v>300000</v>
      </c>
      <c r="N26" s="47">
        <v>300000</v>
      </c>
      <c r="O26" s="47"/>
      <c r="P26" s="43">
        <f t="shared" si="6"/>
        <v>1300000</v>
      </c>
      <c r="Q26" s="49"/>
      <c r="R26" s="47">
        <f t="shared" si="7"/>
        <v>3789102.2800000003</v>
      </c>
      <c r="S26" s="47">
        <f t="shared" si="1"/>
        <v>1300000</v>
      </c>
      <c r="T26" s="47">
        <f t="shared" si="8"/>
        <v>1300000</v>
      </c>
      <c r="U26" s="50"/>
      <c r="V26" s="47">
        <f t="shared" si="2"/>
        <v>0</v>
      </c>
    </row>
    <row r="27" spans="1:22" s="51" customFormat="1" ht="48.75" customHeight="1">
      <c r="A27" s="57" t="s">
        <v>56</v>
      </c>
      <c r="B27" s="38">
        <f aca="true" t="shared" si="9" ref="B27:B33">B26+1</f>
        <v>21</v>
      </c>
      <c r="C27" s="39" t="s">
        <v>57</v>
      </c>
      <c r="D27" s="40" t="s">
        <v>28</v>
      </c>
      <c r="E27" s="41" t="s">
        <v>16</v>
      </c>
      <c r="F27" s="42" t="s">
        <v>19</v>
      </c>
      <c r="G27" s="43">
        <f>I27+J27+K27+L27+M27+N29</f>
        <v>1059900</v>
      </c>
      <c r="H27" s="44"/>
      <c r="I27" s="45">
        <v>0</v>
      </c>
      <c r="J27" s="46">
        <v>59900</v>
      </c>
      <c r="K27" s="48">
        <v>0</v>
      </c>
      <c r="L27" s="47">
        <v>0</v>
      </c>
      <c r="M27" s="47">
        <v>1000000</v>
      </c>
      <c r="N27" s="47">
        <v>0</v>
      </c>
      <c r="O27" s="47"/>
      <c r="P27" s="43">
        <f t="shared" si="6"/>
        <v>300000</v>
      </c>
      <c r="Q27" s="49"/>
      <c r="R27" s="47">
        <f t="shared" si="7"/>
        <v>730000</v>
      </c>
      <c r="S27" s="47">
        <f t="shared" si="1"/>
        <v>300000</v>
      </c>
      <c r="T27" s="47">
        <f t="shared" si="8"/>
        <v>300000</v>
      </c>
      <c r="U27" s="50"/>
      <c r="V27" s="47">
        <f t="shared" si="2"/>
        <v>0</v>
      </c>
    </row>
    <row r="28" spans="1:22" s="51" customFormat="1" ht="48.75" customHeight="1">
      <c r="A28" s="57"/>
      <c r="B28" s="38">
        <v>22</v>
      </c>
      <c r="C28" s="90" t="s">
        <v>85</v>
      </c>
      <c r="D28" s="40"/>
      <c r="E28" s="41" t="s">
        <v>17</v>
      </c>
      <c r="F28" s="42" t="s">
        <v>61</v>
      </c>
      <c r="G28" s="43">
        <v>1100000</v>
      </c>
      <c r="H28" s="44"/>
      <c r="I28" s="45"/>
      <c r="J28" s="46"/>
      <c r="K28" s="48">
        <v>60000</v>
      </c>
      <c r="L28" s="47">
        <v>0</v>
      </c>
      <c r="M28" s="47">
        <v>500000</v>
      </c>
      <c r="N28" s="47">
        <v>500000</v>
      </c>
      <c r="O28" s="47"/>
      <c r="P28" s="43"/>
      <c r="Q28" s="49"/>
      <c r="R28" s="47"/>
      <c r="S28" s="47"/>
      <c r="T28" s="47"/>
      <c r="U28" s="50"/>
      <c r="V28" s="47"/>
    </row>
    <row r="29" spans="1:22" s="51" customFormat="1" ht="48.75" customHeight="1">
      <c r="A29" s="57" t="s">
        <v>56</v>
      </c>
      <c r="B29" s="38">
        <v>23</v>
      </c>
      <c r="C29" s="54" t="s">
        <v>58</v>
      </c>
      <c r="D29" s="40" t="s">
        <v>28</v>
      </c>
      <c r="E29" s="41" t="s">
        <v>16</v>
      </c>
      <c r="F29" s="42" t="s">
        <v>19</v>
      </c>
      <c r="G29" s="43">
        <f t="shared" si="5"/>
        <v>1883200</v>
      </c>
      <c r="H29" s="44"/>
      <c r="I29" s="45">
        <v>0</v>
      </c>
      <c r="J29" s="46">
        <v>83200</v>
      </c>
      <c r="K29" s="48">
        <v>1000000</v>
      </c>
      <c r="L29" s="47">
        <v>0</v>
      </c>
      <c r="M29" s="47">
        <v>0</v>
      </c>
      <c r="N29" s="47">
        <v>0</v>
      </c>
      <c r="O29" s="47"/>
      <c r="P29" s="43">
        <f>K27+L27+M27+N29-O29</f>
        <v>1000000</v>
      </c>
      <c r="Q29" s="49"/>
      <c r="R29" s="47">
        <f>G27</f>
        <v>1059900</v>
      </c>
      <c r="S29" s="47">
        <f t="shared" si="1"/>
        <v>1000000</v>
      </c>
      <c r="T29" s="47">
        <f>K27+L27+M27+N29</f>
        <v>1000000</v>
      </c>
      <c r="U29" s="50"/>
      <c r="V29" s="47">
        <f t="shared" si="2"/>
        <v>0</v>
      </c>
    </row>
    <row r="30" spans="1:22" s="51" customFormat="1" ht="48.75" customHeight="1">
      <c r="A30" s="37" t="s">
        <v>56</v>
      </c>
      <c r="B30" s="38">
        <f t="shared" si="9"/>
        <v>24</v>
      </c>
      <c r="C30" s="39" t="s">
        <v>84</v>
      </c>
      <c r="D30" s="40" t="s">
        <v>28</v>
      </c>
      <c r="E30" s="41" t="s">
        <v>53</v>
      </c>
      <c r="F30" s="56">
        <v>2019</v>
      </c>
      <c r="G30" s="43">
        <f t="shared" si="5"/>
        <v>10353620</v>
      </c>
      <c r="H30" s="44"/>
      <c r="I30" s="45">
        <v>123620</v>
      </c>
      <c r="J30" s="46">
        <v>1730000</v>
      </c>
      <c r="K30" s="48">
        <v>3000000</v>
      </c>
      <c r="L30" s="47">
        <v>5500000</v>
      </c>
      <c r="M30" s="47">
        <v>0</v>
      </c>
      <c r="N30" s="47">
        <v>800000</v>
      </c>
      <c r="O30" s="47"/>
      <c r="P30" s="43">
        <f t="shared" si="6"/>
        <v>1800000</v>
      </c>
      <c r="Q30" s="49"/>
      <c r="R30" s="47">
        <f t="shared" si="7"/>
        <v>1883200</v>
      </c>
      <c r="S30" s="47">
        <f t="shared" si="1"/>
        <v>1800000</v>
      </c>
      <c r="T30" s="47">
        <f t="shared" si="8"/>
        <v>1800000</v>
      </c>
      <c r="U30" s="50"/>
      <c r="V30" s="47">
        <f t="shared" si="2"/>
        <v>0</v>
      </c>
    </row>
    <row r="31" spans="1:22" s="51" customFormat="1" ht="45.75" customHeight="1">
      <c r="A31" s="37"/>
      <c r="B31" s="38">
        <f t="shared" si="9"/>
        <v>25</v>
      </c>
      <c r="C31" s="89"/>
      <c r="D31" s="40"/>
      <c r="E31" s="41"/>
      <c r="F31" s="56"/>
      <c r="G31" s="43"/>
      <c r="H31" s="44"/>
      <c r="I31" s="45"/>
      <c r="J31" s="46"/>
      <c r="K31" s="48"/>
      <c r="L31" s="47"/>
      <c r="M31" s="47"/>
      <c r="N31" s="47">
        <v>0</v>
      </c>
      <c r="O31" s="47"/>
      <c r="P31" s="43">
        <f t="shared" si="6"/>
        <v>8500000</v>
      </c>
      <c r="Q31" s="49"/>
      <c r="R31" s="47">
        <f t="shared" si="7"/>
        <v>10353620</v>
      </c>
      <c r="S31" s="47">
        <f>P31</f>
        <v>8500000</v>
      </c>
      <c r="T31" s="47">
        <f t="shared" si="8"/>
        <v>8500000</v>
      </c>
      <c r="U31" s="50"/>
      <c r="V31" s="47">
        <f>T31-S31</f>
        <v>0</v>
      </c>
    </row>
    <row r="32" spans="1:22" s="51" customFormat="1" ht="45.75" customHeight="1">
      <c r="A32" s="37"/>
      <c r="B32" s="38">
        <f t="shared" si="9"/>
        <v>26</v>
      </c>
      <c r="C32" s="89"/>
      <c r="D32" s="40"/>
      <c r="E32" s="41"/>
      <c r="F32" s="56"/>
      <c r="G32" s="43"/>
      <c r="H32" s="44"/>
      <c r="I32" s="45"/>
      <c r="J32" s="46"/>
      <c r="K32" s="48"/>
      <c r="L32" s="47"/>
      <c r="M32" s="47"/>
      <c r="N32" s="47"/>
      <c r="O32" s="47"/>
      <c r="P32" s="43"/>
      <c r="Q32" s="49"/>
      <c r="R32" s="47"/>
      <c r="S32" s="47"/>
      <c r="T32" s="47"/>
      <c r="U32" s="50"/>
      <c r="V32" s="47"/>
    </row>
    <row r="33" spans="1:22" s="51" customFormat="1" ht="45.75" customHeight="1">
      <c r="A33" s="37"/>
      <c r="B33" s="38">
        <f t="shared" si="9"/>
        <v>27</v>
      </c>
      <c r="C33" s="39"/>
      <c r="D33" s="40"/>
      <c r="E33" s="41"/>
      <c r="F33" s="56"/>
      <c r="G33" s="43"/>
      <c r="H33" s="44"/>
      <c r="I33" s="45"/>
      <c r="J33" s="46"/>
      <c r="K33" s="48"/>
      <c r="L33" s="47"/>
      <c r="M33" s="47"/>
      <c r="N33" s="47"/>
      <c r="O33" s="47"/>
      <c r="P33" s="43"/>
      <c r="Q33" s="49"/>
      <c r="R33" s="47"/>
      <c r="S33" s="47"/>
      <c r="T33" s="47"/>
      <c r="U33" s="50"/>
      <c r="V33" s="47"/>
    </row>
    <row r="34" spans="1:22" s="51" customFormat="1" ht="45.75" customHeight="1">
      <c r="A34" s="57"/>
      <c r="B34" s="38"/>
      <c r="C34" s="54"/>
      <c r="D34" s="40"/>
      <c r="E34" s="41"/>
      <c r="F34" s="42"/>
      <c r="G34" s="43"/>
      <c r="H34" s="44"/>
      <c r="I34" s="45"/>
      <c r="J34" s="46"/>
      <c r="K34" s="48"/>
      <c r="L34" s="47"/>
      <c r="M34" s="47"/>
      <c r="N34" s="47"/>
      <c r="O34" s="47"/>
      <c r="P34" s="43"/>
      <c r="Q34" s="49"/>
      <c r="R34" s="47"/>
      <c r="S34" s="47"/>
      <c r="T34" s="47"/>
      <c r="U34" s="50"/>
      <c r="V34" s="47"/>
    </row>
    <row r="35" spans="1:22" s="51" customFormat="1" ht="48.75" customHeight="1">
      <c r="A35" s="37"/>
      <c r="B35" s="66"/>
      <c r="C35" s="39"/>
      <c r="D35" s="40"/>
      <c r="E35" s="41"/>
      <c r="F35" s="56"/>
      <c r="G35" s="43"/>
      <c r="H35" s="44"/>
      <c r="I35" s="45"/>
      <c r="J35" s="46"/>
      <c r="K35" s="48"/>
      <c r="L35" s="47"/>
      <c r="M35" s="47"/>
      <c r="N35" s="47"/>
      <c r="O35" s="47"/>
      <c r="P35" s="43"/>
      <c r="Q35" s="49"/>
      <c r="R35" s="47"/>
      <c r="S35" s="47"/>
      <c r="T35" s="47"/>
      <c r="U35" s="50"/>
      <c r="V35" s="47"/>
    </row>
    <row r="36" spans="1:22" s="51" customFormat="1" ht="45.75" customHeight="1">
      <c r="A36" s="37"/>
      <c r="B36" s="66"/>
      <c r="C36" s="59" t="s">
        <v>60</v>
      </c>
      <c r="D36" s="60"/>
      <c r="E36" s="61"/>
      <c r="F36" s="62"/>
      <c r="G36" s="43">
        <f>SUM(G7:G35)</f>
        <v>71116688.2</v>
      </c>
      <c r="H36" s="43"/>
      <c r="I36" s="43">
        <f>SUM(I7:I35)</f>
        <v>24067065.200000003</v>
      </c>
      <c r="J36" s="43">
        <f>SUM(J7:J35)</f>
        <v>6646555</v>
      </c>
      <c r="K36" s="63">
        <f>SUM(K7:K35)</f>
        <v>15512568</v>
      </c>
      <c r="L36" s="43">
        <f>SUM(L7:L35)</f>
        <v>8000000</v>
      </c>
      <c r="M36" s="43">
        <f>SUM(M7:M35)</f>
        <v>9450000</v>
      </c>
      <c r="N36" s="47">
        <v>8600000</v>
      </c>
      <c r="O36" s="47"/>
      <c r="P36" s="43"/>
      <c r="Q36" s="49"/>
      <c r="R36" s="47"/>
      <c r="S36" s="47"/>
      <c r="T36" s="47"/>
      <c r="U36" s="50"/>
      <c r="V36" s="47"/>
    </row>
    <row r="37" spans="1:22" s="51" customFormat="1" ht="28.5" customHeight="1">
      <c r="A37" s="65"/>
      <c r="B37" s="66"/>
      <c r="C37" s="67"/>
      <c r="D37" s="68"/>
      <c r="E37" s="67"/>
      <c r="F37" s="69"/>
      <c r="G37" s="70"/>
      <c r="H37" s="70"/>
      <c r="I37" s="70"/>
      <c r="J37" s="70"/>
      <c r="K37" s="71"/>
      <c r="L37" s="70"/>
      <c r="M37" s="70"/>
      <c r="N37" s="43"/>
      <c r="O37" s="43">
        <f>SUM(O7:O36)</f>
        <v>0</v>
      </c>
      <c r="P37" s="43" t="e">
        <f>SUM(P7:P36)</f>
        <v>#REF!</v>
      </c>
      <c r="Q37" s="49"/>
      <c r="R37" s="43" t="e">
        <f>SUM(R7:R36)</f>
        <v>#REF!</v>
      </c>
      <c r="S37" s="43" t="e">
        <f>SUM(S7:S36)</f>
        <v>#REF!</v>
      </c>
      <c r="T37" s="43" t="e">
        <f>SUM(T7:T36)</f>
        <v>#REF!</v>
      </c>
      <c r="U37" s="64"/>
      <c r="V37" s="43" t="e">
        <f>SUM(V7:V36)</f>
        <v>#REF!</v>
      </c>
    </row>
    <row r="38" spans="1:22" s="51" customFormat="1" ht="25.5" customHeight="1">
      <c r="A38" s="65"/>
      <c r="B38" s="31"/>
      <c r="C38" s="67"/>
      <c r="D38" s="68"/>
      <c r="E38" s="67"/>
      <c r="F38" s="69"/>
      <c r="G38" s="70"/>
      <c r="H38" s="70"/>
      <c r="I38" s="70"/>
      <c r="J38" s="70"/>
      <c r="K38" s="71"/>
      <c r="L38" s="70"/>
      <c r="M38" s="70"/>
      <c r="N38" s="70"/>
      <c r="O38" s="70"/>
      <c r="P38" s="70"/>
      <c r="Q38" s="49"/>
      <c r="R38" s="70"/>
      <c r="S38" s="70"/>
      <c r="T38" s="70"/>
      <c r="U38" s="70"/>
      <c r="V38" s="70"/>
    </row>
    <row r="39" spans="1:22" s="51" customFormat="1" ht="25.5" customHeight="1">
      <c r="A39" s="65"/>
      <c r="B39" s="38">
        <v>1</v>
      </c>
      <c r="C39" s="67"/>
      <c r="D39" s="68"/>
      <c r="E39" s="67"/>
      <c r="F39" s="69"/>
      <c r="G39" s="70"/>
      <c r="H39" s="70"/>
      <c r="I39" s="70"/>
      <c r="J39" s="70"/>
      <c r="K39" s="71"/>
      <c r="L39" s="70"/>
      <c r="M39" s="70"/>
      <c r="N39" s="70"/>
      <c r="O39" s="70"/>
      <c r="P39" s="70"/>
      <c r="Q39" s="49"/>
      <c r="R39" s="70"/>
      <c r="S39" s="70"/>
      <c r="T39" s="70"/>
      <c r="U39" s="70"/>
      <c r="V39" s="70"/>
    </row>
    <row r="40" spans="1:22" s="51" customFormat="1" ht="25.5" customHeight="1">
      <c r="A40" s="72"/>
      <c r="B40" s="38">
        <f>B39+1</f>
        <v>2</v>
      </c>
      <c r="C40" s="81" t="s">
        <v>75</v>
      </c>
      <c r="D40" s="73"/>
      <c r="E40" s="31"/>
      <c r="F40" s="74"/>
      <c r="G40" s="82"/>
      <c r="H40" s="75"/>
      <c r="I40" s="76"/>
      <c r="J40" s="77"/>
      <c r="K40" s="83"/>
      <c r="L40" s="83"/>
      <c r="M40" s="83"/>
      <c r="N40" s="70"/>
      <c r="O40" s="70"/>
      <c r="P40" s="70"/>
      <c r="Q40" s="49"/>
      <c r="R40" s="70"/>
      <c r="S40" s="70"/>
      <c r="T40" s="70"/>
      <c r="U40" s="70"/>
      <c r="V40" s="70"/>
    </row>
    <row r="41" spans="1:22" ht="29.25" customHeight="1">
      <c r="A41" s="37">
        <v>20</v>
      </c>
      <c r="B41" s="38">
        <f>B40+1</f>
        <v>3</v>
      </c>
      <c r="C41" s="84" t="s">
        <v>64</v>
      </c>
      <c r="D41" s="40" t="s">
        <v>28</v>
      </c>
      <c r="E41" s="85" t="s">
        <v>61</v>
      </c>
      <c r="F41" s="42"/>
      <c r="G41" s="43">
        <f>I41+J41+K41+L41+M41+N42</f>
        <v>0</v>
      </c>
      <c r="H41" s="44"/>
      <c r="I41" s="45">
        <v>0</v>
      </c>
      <c r="J41" s="46">
        <v>0</v>
      </c>
      <c r="K41" s="47">
        <v>0</v>
      </c>
      <c r="L41" s="47">
        <v>0</v>
      </c>
      <c r="M41" s="47">
        <v>0</v>
      </c>
      <c r="N41" s="83"/>
      <c r="P41" s="36"/>
      <c r="R41" s="31"/>
      <c r="S41" s="31"/>
      <c r="T41" s="31"/>
      <c r="U41" s="31"/>
      <c r="V41" s="31"/>
    </row>
    <row r="42" spans="1:17" s="51" customFormat="1" ht="62.25" customHeight="1">
      <c r="A42" s="37">
        <v>4</v>
      </c>
      <c r="B42" s="38">
        <f>B41+1</f>
        <v>4</v>
      </c>
      <c r="C42" s="86" t="s">
        <v>66</v>
      </c>
      <c r="D42" s="40" t="s">
        <v>28</v>
      </c>
      <c r="E42" s="87" t="s">
        <v>18</v>
      </c>
      <c r="F42" s="42"/>
      <c r="G42" s="43">
        <f>I42+J42+K42+L42+M42+N43</f>
        <v>150000</v>
      </c>
      <c r="H42" s="44"/>
      <c r="I42" s="45">
        <v>0</v>
      </c>
      <c r="J42" s="46">
        <v>0</v>
      </c>
      <c r="K42" s="47">
        <v>0</v>
      </c>
      <c r="L42" s="47">
        <v>150000</v>
      </c>
      <c r="M42" s="47">
        <v>0</v>
      </c>
      <c r="N42" s="47">
        <v>0</v>
      </c>
      <c r="O42" s="47">
        <v>0</v>
      </c>
      <c r="P42" s="47">
        <f>SUM(K42:N42)</f>
        <v>150000</v>
      </c>
      <c r="Q42" s="80" t="s">
        <v>65</v>
      </c>
    </row>
    <row r="43" spans="1:17" s="51" customFormat="1" ht="62.25" customHeight="1">
      <c r="A43" s="37">
        <v>46</v>
      </c>
      <c r="B43" s="31"/>
      <c r="C43" s="88" t="s">
        <v>68</v>
      </c>
      <c r="D43" s="40" t="s">
        <v>28</v>
      </c>
      <c r="E43" s="87" t="s">
        <v>61</v>
      </c>
      <c r="F43" s="42"/>
      <c r="G43" s="43">
        <f>I43+J43+K43+L43+M43+N44</f>
        <v>0</v>
      </c>
      <c r="H43" s="44"/>
      <c r="I43" s="45">
        <v>0</v>
      </c>
      <c r="J43" s="46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f>SUM(K43:N43)</f>
        <v>0</v>
      </c>
      <c r="Q43" s="80" t="s">
        <v>67</v>
      </c>
    </row>
    <row r="44" spans="1:17" s="51" customFormat="1" ht="59.25" customHeight="1">
      <c r="A44" s="57" t="s">
        <v>56</v>
      </c>
      <c r="B44" s="31"/>
      <c r="C44" s="86" t="s">
        <v>69</v>
      </c>
      <c r="D44" s="40" t="s">
        <v>28</v>
      </c>
      <c r="E44" s="87" t="s">
        <v>61</v>
      </c>
      <c r="F44" s="42"/>
      <c r="G44" s="43">
        <f>I44+J44+K44+L44+M44+N45</f>
        <v>0</v>
      </c>
      <c r="H44" s="44"/>
      <c r="I44" s="45">
        <v>0</v>
      </c>
      <c r="J44" s="46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f>SUM(K44:N44)</f>
        <v>0</v>
      </c>
      <c r="Q44" s="80" t="s">
        <v>65</v>
      </c>
    </row>
    <row r="45" spans="1:17" s="51" customFormat="1" ht="53.25" customHeight="1">
      <c r="A45" s="72"/>
      <c r="B45" s="31"/>
      <c r="C45" s="31"/>
      <c r="D45" s="73"/>
      <c r="E45" s="31"/>
      <c r="F45" s="74"/>
      <c r="G45" s="75"/>
      <c r="H45" s="75"/>
      <c r="I45" s="76"/>
      <c r="J45" s="77"/>
      <c r="K45" s="36"/>
      <c r="L45" s="36"/>
      <c r="M45" s="36"/>
      <c r="N45" s="47">
        <v>0</v>
      </c>
      <c r="O45" s="47">
        <v>0</v>
      </c>
      <c r="P45" s="47">
        <f>SUM(K45:N45)</f>
        <v>0</v>
      </c>
      <c r="Q45" s="80" t="s">
        <v>65</v>
      </c>
    </row>
    <row r="46" spans="2:22" ht="20.25">
      <c r="B46" s="38">
        <v>1</v>
      </c>
      <c r="C46" s="81" t="s">
        <v>70</v>
      </c>
      <c r="P46" s="36"/>
      <c r="R46" s="31"/>
      <c r="S46" s="31"/>
      <c r="T46" s="31"/>
      <c r="U46" s="31"/>
      <c r="V46" s="31"/>
    </row>
    <row r="47" spans="2:22" ht="15">
      <c r="B47" s="38">
        <f>B46+1</f>
        <v>2</v>
      </c>
      <c r="P47" s="36"/>
      <c r="R47" s="31"/>
      <c r="S47" s="31"/>
      <c r="T47" s="31"/>
      <c r="U47" s="31"/>
      <c r="V47" s="31"/>
    </row>
    <row r="48" spans="1:22" ht="63.75">
      <c r="A48" s="37" t="s">
        <v>71</v>
      </c>
      <c r="B48" s="38">
        <f>B47+1</f>
        <v>3</v>
      </c>
      <c r="C48" s="52" t="s">
        <v>72</v>
      </c>
      <c r="D48" s="40" t="s">
        <v>28</v>
      </c>
      <c r="E48" s="87" t="s">
        <v>29</v>
      </c>
      <c r="F48" s="42" t="s">
        <v>53</v>
      </c>
      <c r="G48" s="43">
        <f>I48+J48+K48+L48+M48+N49</f>
        <v>8621733.33</v>
      </c>
      <c r="H48" s="44"/>
      <c r="I48" s="45">
        <v>7641733.33</v>
      </c>
      <c r="J48" s="46">
        <v>980000</v>
      </c>
      <c r="K48" s="47">
        <v>0</v>
      </c>
      <c r="L48" s="47">
        <v>0</v>
      </c>
      <c r="M48" s="47">
        <v>0</v>
      </c>
      <c r="P48" s="36"/>
      <c r="R48" s="31"/>
      <c r="S48" s="31"/>
      <c r="T48" s="31"/>
      <c r="U48" s="31"/>
      <c r="V48" s="31"/>
    </row>
    <row r="49" spans="1:17" s="51" customFormat="1" ht="75.75" customHeight="1">
      <c r="A49" s="37">
        <v>14</v>
      </c>
      <c r="B49" s="31"/>
      <c r="C49" s="54" t="s">
        <v>73</v>
      </c>
      <c r="D49" s="40" t="s">
        <v>28</v>
      </c>
      <c r="E49" s="87" t="s">
        <v>31</v>
      </c>
      <c r="F49" s="56">
        <v>2015</v>
      </c>
      <c r="G49" s="43">
        <f>I49+J49+K49+L49+M49+N50</f>
        <v>653985</v>
      </c>
      <c r="H49" s="44"/>
      <c r="I49" s="45">
        <v>23985</v>
      </c>
      <c r="J49" s="46">
        <v>630000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f>SUM(K49:N49)</f>
        <v>0</v>
      </c>
      <c r="Q49" s="49"/>
    </row>
    <row r="50" spans="1:17" s="51" customFormat="1" ht="61.5" customHeight="1">
      <c r="A50" s="37">
        <v>49</v>
      </c>
      <c r="B50" s="31"/>
      <c r="C50" s="54" t="s">
        <v>74</v>
      </c>
      <c r="D50" s="40" t="s">
        <v>28</v>
      </c>
      <c r="E50" s="87" t="s">
        <v>29</v>
      </c>
      <c r="F50" s="42" t="s">
        <v>53</v>
      </c>
      <c r="G50" s="43">
        <f>I50+J50+K50+L50+M50+N51</f>
        <v>2069737.72</v>
      </c>
      <c r="H50" s="44"/>
      <c r="I50" s="45">
        <v>1034737.72</v>
      </c>
      <c r="J50" s="46">
        <v>1035000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f>SUM(K50:N50)</f>
        <v>0</v>
      </c>
      <c r="Q50" s="49"/>
    </row>
    <row r="51" spans="1:17" s="51" customFormat="1" ht="57.75" customHeight="1">
      <c r="A51" s="72"/>
      <c r="B51" s="38">
        <v>1</v>
      </c>
      <c r="C51" s="31"/>
      <c r="D51" s="73"/>
      <c r="E51" s="31"/>
      <c r="F51" s="74"/>
      <c r="G51" s="75"/>
      <c r="H51" s="75"/>
      <c r="I51" s="76"/>
      <c r="J51" s="77"/>
      <c r="K51" s="36"/>
      <c r="L51" s="36"/>
      <c r="M51" s="36"/>
      <c r="N51" s="47">
        <v>0</v>
      </c>
      <c r="O51" s="47">
        <v>0</v>
      </c>
      <c r="P51" s="47">
        <f>SUM(K51:N51)</f>
        <v>0</v>
      </c>
      <c r="Q51" s="49"/>
    </row>
    <row r="52" spans="2:22" ht="20.25">
      <c r="B52" s="38">
        <f>B51+1</f>
        <v>2</v>
      </c>
      <c r="C52" s="81" t="s">
        <v>63</v>
      </c>
      <c r="P52" s="36"/>
      <c r="R52" s="31"/>
      <c r="S52" s="31"/>
      <c r="T52" s="31"/>
      <c r="U52" s="31"/>
      <c r="V52" s="31"/>
    </row>
    <row r="53" spans="1:13" ht="25.5" customHeight="1">
      <c r="A53" s="37">
        <v>54</v>
      </c>
      <c r="B53" s="38">
        <f>B52+1</f>
        <v>3</v>
      </c>
      <c r="C53" s="39" t="s">
        <v>30</v>
      </c>
      <c r="D53" s="40" t="s">
        <v>28</v>
      </c>
      <c r="E53" s="41" t="s">
        <v>29</v>
      </c>
      <c r="F53" s="42" t="s">
        <v>16</v>
      </c>
      <c r="G53" s="43">
        <f aca="true" t="shared" si="10" ref="G53:G62">I53+J53+K53+L53+M53+N54</f>
        <v>2260567.9299999997</v>
      </c>
      <c r="H53" s="44"/>
      <c r="I53" s="45">
        <v>1921782.93</v>
      </c>
      <c r="J53" s="46">
        <v>338785</v>
      </c>
      <c r="K53" s="48">
        <v>0</v>
      </c>
      <c r="L53" s="47">
        <v>0</v>
      </c>
      <c r="M53" s="47">
        <v>0</v>
      </c>
    </row>
    <row r="54" spans="1:20" ht="42.75" customHeight="1">
      <c r="A54" s="37" t="s">
        <v>33</v>
      </c>
      <c r="B54" s="38">
        <f aca="true" t="shared" si="11" ref="B54:B60">B53+1</f>
        <v>4</v>
      </c>
      <c r="C54" s="39" t="s">
        <v>34</v>
      </c>
      <c r="D54" s="40" t="s">
        <v>28</v>
      </c>
      <c r="E54" s="41" t="s">
        <v>35</v>
      </c>
      <c r="F54" s="42" t="s">
        <v>16</v>
      </c>
      <c r="G54" s="43">
        <f t="shared" si="10"/>
        <v>8922689.67</v>
      </c>
      <c r="H54" s="44"/>
      <c r="I54" s="45">
        <v>7352402.67</v>
      </c>
      <c r="J54" s="46">
        <v>1570287</v>
      </c>
      <c r="K54" s="48">
        <v>0</v>
      </c>
      <c r="L54" s="47">
        <v>0</v>
      </c>
      <c r="M54" s="47">
        <v>0</v>
      </c>
      <c r="N54" s="47">
        <v>0</v>
      </c>
      <c r="O54" s="47">
        <v>0</v>
      </c>
      <c r="P54" s="43">
        <f aca="true" t="shared" si="12" ref="P54:P63">K53+L53+M53+N54-O54</f>
        <v>0</v>
      </c>
      <c r="Q54" s="49"/>
      <c r="R54" s="71"/>
      <c r="S54" s="71"/>
      <c r="T54" s="71"/>
    </row>
    <row r="55" spans="1:22" s="51" customFormat="1" ht="62.25" customHeight="1">
      <c r="A55" s="37">
        <v>59</v>
      </c>
      <c r="B55" s="38">
        <f t="shared" si="11"/>
        <v>5</v>
      </c>
      <c r="C55" s="52" t="s">
        <v>36</v>
      </c>
      <c r="D55" s="40" t="s">
        <v>28</v>
      </c>
      <c r="E55" s="41" t="s">
        <v>31</v>
      </c>
      <c r="F55" s="42" t="s">
        <v>16</v>
      </c>
      <c r="G55" s="43">
        <f t="shared" si="10"/>
        <v>570258.1</v>
      </c>
      <c r="H55" s="44"/>
      <c r="I55" s="45">
        <f>20258.1</f>
        <v>20258.1</v>
      </c>
      <c r="J55" s="46">
        <v>550000</v>
      </c>
      <c r="K55" s="48">
        <v>0</v>
      </c>
      <c r="L55" s="47">
        <v>0</v>
      </c>
      <c r="M55" s="47">
        <v>0</v>
      </c>
      <c r="N55" s="47">
        <v>0</v>
      </c>
      <c r="O55" s="47">
        <v>0</v>
      </c>
      <c r="P55" s="43">
        <f t="shared" si="12"/>
        <v>0</v>
      </c>
      <c r="Q55" s="49"/>
      <c r="R55" s="71"/>
      <c r="S55" s="71"/>
      <c r="T55" s="71"/>
      <c r="U55" s="71"/>
      <c r="V55" s="71"/>
    </row>
    <row r="56" spans="1:22" s="51" customFormat="1" ht="48" customHeight="1">
      <c r="A56" s="37">
        <v>6</v>
      </c>
      <c r="B56" s="38">
        <f t="shared" si="11"/>
        <v>6</v>
      </c>
      <c r="C56" s="39" t="s">
        <v>41</v>
      </c>
      <c r="D56" s="40" t="s">
        <v>28</v>
      </c>
      <c r="E56" s="41" t="s">
        <v>31</v>
      </c>
      <c r="F56" s="42" t="s">
        <v>16</v>
      </c>
      <c r="G56" s="43">
        <f t="shared" si="10"/>
        <v>785301</v>
      </c>
      <c r="H56" s="44"/>
      <c r="I56" s="45">
        <f>758070.13-722769.13</f>
        <v>35301</v>
      </c>
      <c r="J56" s="46">
        <v>750000</v>
      </c>
      <c r="K56" s="48">
        <v>0</v>
      </c>
      <c r="L56" s="47">
        <v>0</v>
      </c>
      <c r="M56" s="47">
        <v>0</v>
      </c>
      <c r="N56" s="47">
        <v>0</v>
      </c>
      <c r="O56" s="47">
        <v>0</v>
      </c>
      <c r="P56" s="43">
        <f t="shared" si="12"/>
        <v>0</v>
      </c>
      <c r="Q56" s="49"/>
      <c r="R56" s="71"/>
      <c r="S56" s="71"/>
      <c r="T56" s="71"/>
      <c r="U56" s="71"/>
      <c r="V56" s="71"/>
    </row>
    <row r="57" spans="1:22" s="51" customFormat="1" ht="57" customHeight="1">
      <c r="A57" s="37">
        <v>2</v>
      </c>
      <c r="B57" s="38">
        <f t="shared" si="11"/>
        <v>7</v>
      </c>
      <c r="C57" s="91" t="s">
        <v>83</v>
      </c>
      <c r="D57" s="40" t="s">
        <v>28</v>
      </c>
      <c r="E57" s="41" t="s">
        <v>31</v>
      </c>
      <c r="F57" s="42" t="s">
        <v>16</v>
      </c>
      <c r="G57" s="43">
        <f t="shared" si="10"/>
        <v>473421.64</v>
      </c>
      <c r="H57" s="44"/>
      <c r="I57" s="45">
        <f>885076.49-592852.85</f>
        <v>292223.64</v>
      </c>
      <c r="J57" s="46">
        <v>181198</v>
      </c>
      <c r="K57" s="48">
        <v>0</v>
      </c>
      <c r="L57" s="47">
        <v>0</v>
      </c>
      <c r="M57" s="47">
        <v>0</v>
      </c>
      <c r="N57" s="47">
        <v>0</v>
      </c>
      <c r="O57" s="47">
        <v>0</v>
      </c>
      <c r="P57" s="43">
        <f t="shared" si="12"/>
        <v>0</v>
      </c>
      <c r="Q57" s="49"/>
      <c r="R57" s="71"/>
      <c r="S57" s="71"/>
      <c r="T57" s="71"/>
      <c r="U57" s="71"/>
      <c r="V57" s="71"/>
    </row>
    <row r="58" spans="1:22" s="51" customFormat="1" ht="59.25" customHeight="1">
      <c r="A58" s="37">
        <v>56</v>
      </c>
      <c r="B58" s="38">
        <f t="shared" si="11"/>
        <v>8</v>
      </c>
      <c r="C58" s="54" t="s">
        <v>43</v>
      </c>
      <c r="D58" s="40" t="s">
        <v>28</v>
      </c>
      <c r="E58" s="41" t="s">
        <v>35</v>
      </c>
      <c r="F58" s="42" t="s">
        <v>16</v>
      </c>
      <c r="G58" s="43">
        <f t="shared" si="10"/>
        <v>6731854.24</v>
      </c>
      <c r="H58" s="44"/>
      <c r="I58" s="45">
        <v>5641854.24</v>
      </c>
      <c r="J58" s="46">
        <v>1090000</v>
      </c>
      <c r="K58" s="48">
        <v>0</v>
      </c>
      <c r="L58" s="47">
        <v>0</v>
      </c>
      <c r="M58" s="47">
        <v>0</v>
      </c>
      <c r="N58" s="47">
        <v>0</v>
      </c>
      <c r="O58" s="47">
        <v>0</v>
      </c>
      <c r="P58" s="43">
        <f t="shared" si="12"/>
        <v>0</v>
      </c>
      <c r="Q58" s="49"/>
      <c r="R58" s="71"/>
      <c r="S58" s="71"/>
      <c r="T58" s="71"/>
      <c r="U58" s="71"/>
      <c r="V58" s="71"/>
    </row>
    <row r="59" spans="1:22" s="51" customFormat="1" ht="60" customHeight="1">
      <c r="A59" s="37">
        <v>57</v>
      </c>
      <c r="B59" s="38">
        <f t="shared" si="11"/>
        <v>9</v>
      </c>
      <c r="C59" s="39" t="s">
        <v>46</v>
      </c>
      <c r="D59" s="40" t="s">
        <v>28</v>
      </c>
      <c r="E59" s="41" t="s">
        <v>35</v>
      </c>
      <c r="F59" s="42" t="s">
        <v>16</v>
      </c>
      <c r="G59" s="43">
        <f t="shared" si="10"/>
        <v>3118566.13</v>
      </c>
      <c r="H59" s="44"/>
      <c r="I59" s="45">
        <v>1248667.13</v>
      </c>
      <c r="J59" s="46">
        <v>1869899</v>
      </c>
      <c r="K59" s="48">
        <v>0</v>
      </c>
      <c r="L59" s="47">
        <v>0</v>
      </c>
      <c r="M59" s="47">
        <v>0</v>
      </c>
      <c r="N59" s="47">
        <v>0</v>
      </c>
      <c r="O59" s="47">
        <v>0</v>
      </c>
      <c r="P59" s="43">
        <f t="shared" si="12"/>
        <v>0</v>
      </c>
      <c r="Q59" s="49"/>
      <c r="R59" s="71"/>
      <c r="S59" s="71"/>
      <c r="T59" s="71"/>
      <c r="U59" s="71"/>
      <c r="V59" s="71"/>
    </row>
    <row r="60" spans="1:22" s="51" customFormat="1" ht="47.25" customHeight="1">
      <c r="A60" s="37">
        <v>52</v>
      </c>
      <c r="B60" s="38">
        <f t="shared" si="11"/>
        <v>10</v>
      </c>
      <c r="C60" s="54" t="s">
        <v>47</v>
      </c>
      <c r="D60" s="40" t="s">
        <v>28</v>
      </c>
      <c r="E60" s="41" t="s">
        <v>29</v>
      </c>
      <c r="F60" s="42" t="s">
        <v>16</v>
      </c>
      <c r="G60" s="43">
        <f t="shared" si="10"/>
        <v>7628139.33</v>
      </c>
      <c r="H60" s="44"/>
      <c r="I60" s="45">
        <v>6428139.33</v>
      </c>
      <c r="J60" s="46">
        <v>1200000</v>
      </c>
      <c r="K60" s="48">
        <v>0</v>
      </c>
      <c r="L60" s="47">
        <v>0</v>
      </c>
      <c r="M60" s="47">
        <v>0</v>
      </c>
      <c r="N60" s="47">
        <v>0</v>
      </c>
      <c r="O60" s="47">
        <v>0</v>
      </c>
      <c r="P60" s="43">
        <f t="shared" si="12"/>
        <v>0</v>
      </c>
      <c r="Q60" s="49"/>
      <c r="R60" s="71"/>
      <c r="S60" s="71"/>
      <c r="T60" s="71"/>
      <c r="U60" s="71"/>
      <c r="V60" s="71"/>
    </row>
    <row r="61" spans="1:22" s="51" customFormat="1" ht="58.5" customHeight="1">
      <c r="A61" s="37">
        <v>23</v>
      </c>
      <c r="B61" s="31"/>
      <c r="C61" s="53" t="s">
        <v>52</v>
      </c>
      <c r="D61" s="40" t="s">
        <v>28</v>
      </c>
      <c r="E61" s="41" t="s">
        <v>53</v>
      </c>
      <c r="F61" s="42" t="s">
        <v>16</v>
      </c>
      <c r="G61" s="43">
        <f t="shared" si="10"/>
        <v>874560</v>
      </c>
      <c r="H61" s="44"/>
      <c r="I61" s="45">
        <v>104560</v>
      </c>
      <c r="J61" s="46">
        <v>770000</v>
      </c>
      <c r="K61" s="48">
        <v>0</v>
      </c>
      <c r="L61" s="47">
        <v>0</v>
      </c>
      <c r="M61" s="47">
        <v>0</v>
      </c>
      <c r="N61" s="47">
        <v>0</v>
      </c>
      <c r="O61" s="47">
        <v>0</v>
      </c>
      <c r="P61" s="43">
        <f t="shared" si="12"/>
        <v>0</v>
      </c>
      <c r="Q61" s="49"/>
      <c r="R61" s="71"/>
      <c r="S61" s="71"/>
      <c r="T61" s="71"/>
      <c r="U61" s="71"/>
      <c r="V61" s="71"/>
    </row>
    <row r="62" spans="1:22" s="51" customFormat="1" ht="57.75" customHeight="1">
      <c r="A62" s="37">
        <v>64</v>
      </c>
      <c r="B62" s="31"/>
      <c r="C62" s="39" t="s">
        <v>59</v>
      </c>
      <c r="D62" s="40" t="s">
        <v>28</v>
      </c>
      <c r="E62" s="41" t="s">
        <v>31</v>
      </c>
      <c r="F62" s="56">
        <v>2016</v>
      </c>
      <c r="G62" s="43">
        <f t="shared" si="10"/>
        <v>1478274</v>
      </c>
      <c r="H62" s="44"/>
      <c r="I62" s="45">
        <v>44190</v>
      </c>
      <c r="J62" s="46">
        <v>1434084</v>
      </c>
      <c r="K62" s="48">
        <v>0</v>
      </c>
      <c r="L62" s="58">
        <v>0</v>
      </c>
      <c r="M62" s="47">
        <v>0</v>
      </c>
      <c r="N62" s="47">
        <v>0</v>
      </c>
      <c r="O62" s="47">
        <v>0</v>
      </c>
      <c r="P62" s="43">
        <f t="shared" si="12"/>
        <v>0</v>
      </c>
      <c r="Q62" s="49"/>
      <c r="R62" s="71"/>
      <c r="S62" s="71"/>
      <c r="T62" s="71"/>
      <c r="U62" s="71"/>
      <c r="V62" s="71"/>
    </row>
    <row r="63" spans="1:22" s="51" customFormat="1" ht="48" customHeight="1">
      <c r="A63" s="72"/>
      <c r="B63" s="31"/>
      <c r="C63" s="31"/>
      <c r="D63" s="73"/>
      <c r="E63" s="31"/>
      <c r="F63" s="74"/>
      <c r="G63" s="75"/>
      <c r="H63" s="75"/>
      <c r="I63" s="76"/>
      <c r="J63" s="77"/>
      <c r="K63" s="36"/>
      <c r="L63" s="36"/>
      <c r="M63" s="36"/>
      <c r="N63" s="47">
        <v>0</v>
      </c>
      <c r="O63" s="47">
        <v>0</v>
      </c>
      <c r="P63" s="43">
        <f t="shared" si="12"/>
        <v>0</v>
      </c>
      <c r="Q63" s="49"/>
      <c r="R63" s="71"/>
      <c r="S63" s="71"/>
      <c r="T63" s="71"/>
      <c r="U63" s="71"/>
      <c r="V63" s="71"/>
    </row>
  </sheetData>
  <sheetProtection/>
  <mergeCells count="17">
    <mergeCell ref="N5:N6"/>
    <mergeCell ref="G5:G6"/>
    <mergeCell ref="I5:J5"/>
    <mergeCell ref="A5:A6"/>
    <mergeCell ref="B5:B6"/>
    <mergeCell ref="C5:C6"/>
    <mergeCell ref="D5:D6"/>
    <mergeCell ref="P5:P6"/>
    <mergeCell ref="R5:R6"/>
    <mergeCell ref="S5:S6"/>
    <mergeCell ref="T5:T6"/>
    <mergeCell ref="V5:V6"/>
    <mergeCell ref="E5:F5"/>
    <mergeCell ref="O5:O6"/>
    <mergeCell ref="K5:K6"/>
    <mergeCell ref="L5:L6"/>
    <mergeCell ref="M5:M6"/>
  </mergeCells>
  <printOptions horizontalCentered="1"/>
  <pageMargins left="0.5905511811023623" right="0.5905511811023623" top="0.67" bottom="0.39" header="0.1968503937007874" footer="0.15748031496062992"/>
  <pageSetup horizontalDpi="600" verticalDpi="600" orientation="landscape" paperSize="9" scale="77" r:id="rId1"/>
  <headerFooter alignWithMargins="0">
    <oddHeader xml:space="preserve">&amp;LPowiatowy Zarząd Dróg Publicznych w Radomiuul. Graniczna 24 26-600 Radom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showGridLines="0" tabSelected="1" view="pageBreakPreview" zoomScaleSheetLayoutView="100" zoomScalePageLayoutView="0" workbookViewId="0" topLeftCell="A1">
      <pane xSplit="3" ySplit="6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7" sqref="D37"/>
    </sheetView>
  </sheetViews>
  <sheetFormatPr defaultColWidth="9.00390625" defaultRowHeight="15"/>
  <cols>
    <col min="1" max="1" width="6.375" style="72" customWidth="1"/>
    <col min="2" max="2" width="5.50390625" style="31" customWidth="1"/>
    <col min="3" max="3" width="72.50390625" style="31" customWidth="1"/>
    <col min="4" max="4" width="11.75390625" style="73" customWidth="1"/>
    <col min="5" max="5" width="7.125" style="31" customWidth="1"/>
    <col min="6" max="6" width="7.125" style="74" customWidth="1"/>
    <col min="7" max="7" width="13.125" style="75" customWidth="1"/>
    <col min="8" max="8" width="1.625" style="75" hidden="1" customWidth="1"/>
    <col min="9" max="9" width="13.125" style="76" hidden="1" customWidth="1"/>
    <col min="10" max="10" width="13.125" style="77" hidden="1" customWidth="1"/>
    <col min="11" max="11" width="12.25390625" style="111" customWidth="1"/>
    <col min="12" max="14" width="12.25390625" style="36" customWidth="1"/>
    <col min="15" max="15" width="12.25390625" style="36" hidden="1" customWidth="1"/>
    <col min="16" max="16" width="12.25390625" style="75" customWidth="1"/>
    <col min="17" max="17" width="24.50390625" style="31" hidden="1" customWidth="1"/>
    <col min="18" max="18" width="3.50390625" style="29" customWidth="1"/>
    <col min="19" max="21" width="12.25390625" style="75" customWidth="1"/>
    <col min="22" max="22" width="5.125" style="75" customWidth="1"/>
    <col min="23" max="23" width="12.25390625" style="75" customWidth="1"/>
    <col min="24" max="24" width="12.25390625" style="31" customWidth="1"/>
    <col min="25" max="16384" width="9.00390625" style="31" customWidth="1"/>
  </cols>
  <sheetData>
    <row r="1" spans="1:24" s="2" customFormat="1" ht="57.75" customHeight="1">
      <c r="A1" s="1"/>
      <c r="C1" s="3" t="s">
        <v>133</v>
      </c>
      <c r="D1" s="4"/>
      <c r="F1" s="5"/>
      <c r="H1" s="6"/>
      <c r="I1" s="7"/>
      <c r="J1" s="8"/>
      <c r="K1" s="107"/>
      <c r="L1" s="9"/>
      <c r="M1" s="9"/>
      <c r="N1" s="9"/>
      <c r="O1" s="10"/>
      <c r="P1" s="11" t="s">
        <v>0</v>
      </c>
      <c r="Q1" s="115"/>
      <c r="S1" s="12" t="s">
        <v>1</v>
      </c>
      <c r="T1" s="13"/>
      <c r="U1" s="13"/>
      <c r="V1" s="14"/>
      <c r="W1" s="12" t="s">
        <v>2</v>
      </c>
      <c r="X1" s="14"/>
    </row>
    <row r="2" spans="1:23" s="23" customFormat="1" ht="21.75" customHeight="1">
      <c r="A2" s="15"/>
      <c r="B2" s="16"/>
      <c r="C2" s="16" t="s">
        <v>3</v>
      </c>
      <c r="D2" s="17"/>
      <c r="E2" s="18"/>
      <c r="F2" s="18"/>
      <c r="G2" s="18"/>
      <c r="H2" s="18"/>
      <c r="I2" s="18"/>
      <c r="J2" s="18"/>
      <c r="K2" s="19"/>
      <c r="L2" s="19"/>
      <c r="M2" s="19"/>
      <c r="N2" s="19"/>
      <c r="O2" s="18"/>
      <c r="P2" s="20"/>
      <c r="Q2" s="116"/>
      <c r="R2" s="21"/>
      <c r="S2" s="22" t="s">
        <v>4</v>
      </c>
      <c r="T2" s="22" t="s">
        <v>5</v>
      </c>
      <c r="U2" s="22" t="s">
        <v>6</v>
      </c>
      <c r="V2" s="22"/>
      <c r="W2" s="20"/>
    </row>
    <row r="3" spans="1:23" s="23" customFormat="1" ht="21.75" customHeight="1" hidden="1">
      <c r="A3" s="24"/>
      <c r="B3" s="25" t="s">
        <v>7</v>
      </c>
      <c r="C3" s="2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/>
      <c r="R3" s="21"/>
      <c r="S3" s="27"/>
      <c r="T3" s="27"/>
      <c r="U3" s="27"/>
      <c r="V3" s="27"/>
      <c r="W3" s="27"/>
    </row>
    <row r="4" spans="1:23" s="23" customFormat="1" ht="21.75" customHeight="1" hidden="1">
      <c r="A4" s="24"/>
      <c r="B4" s="25" t="s">
        <v>8</v>
      </c>
      <c r="C4" s="26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7"/>
      <c r="R4" s="21"/>
      <c r="S4" s="27"/>
      <c r="T4" s="27"/>
      <c r="U4" s="27"/>
      <c r="V4" s="27"/>
      <c r="W4" s="27"/>
    </row>
    <row r="5" spans="1:23" ht="31.5" customHeight="1">
      <c r="A5" s="125" t="s">
        <v>9</v>
      </c>
      <c r="B5" s="127" t="s">
        <v>10</v>
      </c>
      <c r="C5" s="120" t="s">
        <v>11</v>
      </c>
      <c r="D5" s="120" t="s">
        <v>12</v>
      </c>
      <c r="E5" s="120" t="s">
        <v>13</v>
      </c>
      <c r="F5" s="121"/>
      <c r="G5" s="120" t="s">
        <v>14</v>
      </c>
      <c r="H5" s="28"/>
      <c r="I5" s="123" t="s">
        <v>15</v>
      </c>
      <c r="J5" s="124"/>
      <c r="K5" s="128" t="s">
        <v>17</v>
      </c>
      <c r="L5" s="120" t="s">
        <v>18</v>
      </c>
      <c r="M5" s="120" t="s">
        <v>19</v>
      </c>
      <c r="N5" s="120" t="s">
        <v>61</v>
      </c>
      <c r="O5" s="120" t="s">
        <v>77</v>
      </c>
      <c r="P5" s="120" t="s">
        <v>20</v>
      </c>
      <c r="Q5" s="120" t="s">
        <v>101</v>
      </c>
      <c r="S5" s="120" t="s">
        <v>21</v>
      </c>
      <c r="T5" s="120" t="s">
        <v>22</v>
      </c>
      <c r="U5" s="120" t="s">
        <v>62</v>
      </c>
      <c r="V5" s="30"/>
      <c r="W5" s="120" t="s">
        <v>23</v>
      </c>
    </row>
    <row r="6" spans="1:23" s="36" customFormat="1" ht="57" customHeight="1">
      <c r="A6" s="126"/>
      <c r="B6" s="127"/>
      <c r="C6" s="120"/>
      <c r="D6" s="120"/>
      <c r="E6" s="32" t="s">
        <v>24</v>
      </c>
      <c r="F6" s="33" t="s">
        <v>25</v>
      </c>
      <c r="G6" s="120"/>
      <c r="H6" s="28"/>
      <c r="I6" s="34" t="s">
        <v>26</v>
      </c>
      <c r="J6" s="35" t="s">
        <v>94</v>
      </c>
      <c r="K6" s="128"/>
      <c r="L6" s="120"/>
      <c r="M6" s="120"/>
      <c r="N6" s="120"/>
      <c r="O6" s="120"/>
      <c r="P6" s="120"/>
      <c r="Q6" s="120"/>
      <c r="R6" s="29"/>
      <c r="S6" s="120"/>
      <c r="T6" s="120"/>
      <c r="U6" s="120"/>
      <c r="V6" s="30"/>
      <c r="W6" s="120"/>
    </row>
    <row r="7" spans="1:23" s="51" customFormat="1" ht="48" customHeight="1">
      <c r="A7" s="37" t="s">
        <v>91</v>
      </c>
      <c r="B7" s="38">
        <v>1</v>
      </c>
      <c r="C7" s="39" t="s">
        <v>87</v>
      </c>
      <c r="D7" s="40" t="s">
        <v>28</v>
      </c>
      <c r="E7" s="41" t="s">
        <v>29</v>
      </c>
      <c r="F7" s="42" t="s">
        <v>17</v>
      </c>
      <c r="G7" s="43">
        <f>I7+J7+K7+L7+M7+N7</f>
        <v>11698091.36</v>
      </c>
      <c r="H7" s="44"/>
      <c r="I7" s="45">
        <v>8374696.36</v>
      </c>
      <c r="J7" s="46">
        <v>600000</v>
      </c>
      <c r="K7" s="108">
        <v>2723395</v>
      </c>
      <c r="L7" s="47">
        <v>0</v>
      </c>
      <c r="M7" s="47">
        <v>0</v>
      </c>
      <c r="N7" s="47">
        <v>0</v>
      </c>
      <c r="O7" s="47">
        <v>0</v>
      </c>
      <c r="P7" s="43">
        <f>K7+L7+M7+N7-O7</f>
        <v>2723395</v>
      </c>
      <c r="Q7" s="117" t="s">
        <v>102</v>
      </c>
      <c r="R7" s="49"/>
      <c r="S7" s="47">
        <f>G7</f>
        <v>11698091.36</v>
      </c>
      <c r="T7" s="47">
        <f>P7</f>
        <v>2723395</v>
      </c>
      <c r="U7" s="47">
        <f>K7+L7+M7+N7</f>
        <v>2723395</v>
      </c>
      <c r="V7" s="50"/>
      <c r="W7" s="47">
        <f>U7-T7</f>
        <v>0</v>
      </c>
    </row>
    <row r="8" spans="1:23" s="51" customFormat="1" ht="59.25" customHeight="1">
      <c r="A8" s="37">
        <v>18</v>
      </c>
      <c r="B8" s="38">
        <f aca="true" t="shared" si="0" ref="B8:B30">B7+1</f>
        <v>2</v>
      </c>
      <c r="C8" s="39" t="s">
        <v>97</v>
      </c>
      <c r="D8" s="40" t="s">
        <v>28</v>
      </c>
      <c r="E8" s="41" t="s">
        <v>31</v>
      </c>
      <c r="F8" s="42" t="s">
        <v>61</v>
      </c>
      <c r="G8" s="43">
        <f aca="true" t="shared" si="1" ref="G8:G30">I8+J8+K8+L8+M8+N8</f>
        <v>2600132.8</v>
      </c>
      <c r="H8" s="44"/>
      <c r="I8" s="45">
        <f>122212.8+127920</f>
        <v>250132.8</v>
      </c>
      <c r="J8" s="46">
        <v>0</v>
      </c>
      <c r="K8" s="108">
        <v>150000</v>
      </c>
      <c r="L8" s="47">
        <v>800000</v>
      </c>
      <c r="M8" s="47">
        <v>1000000</v>
      </c>
      <c r="N8" s="47">
        <v>400000</v>
      </c>
      <c r="O8" s="47">
        <v>0</v>
      </c>
      <c r="P8" s="43">
        <f aca="true" t="shared" si="2" ref="P8:P30">K8+L8+M8+N8-O8</f>
        <v>2350000</v>
      </c>
      <c r="Q8" s="117" t="s">
        <v>103</v>
      </c>
      <c r="R8" s="49"/>
      <c r="S8" s="47">
        <f aca="true" t="shared" si="3" ref="S8:S30">G8</f>
        <v>2600132.8</v>
      </c>
      <c r="T8" s="47">
        <f aca="true" t="shared" si="4" ref="T8:T30">P8</f>
        <v>2350000</v>
      </c>
      <c r="U8" s="47">
        <f aca="true" t="shared" si="5" ref="U8:U36">K8+L8+M8+N8</f>
        <v>2350000</v>
      </c>
      <c r="V8" s="50"/>
      <c r="W8" s="47">
        <f aca="true" t="shared" si="6" ref="W8:W30">U8-T8</f>
        <v>0</v>
      </c>
    </row>
    <row r="9" spans="1:23" s="51" customFormat="1" ht="60.75" customHeight="1">
      <c r="A9" s="37">
        <v>66</v>
      </c>
      <c r="B9" s="38">
        <f t="shared" si="0"/>
        <v>3</v>
      </c>
      <c r="C9" s="39" t="s">
        <v>100</v>
      </c>
      <c r="D9" s="40" t="s">
        <v>28</v>
      </c>
      <c r="E9" s="41" t="s">
        <v>31</v>
      </c>
      <c r="F9" s="42" t="s">
        <v>61</v>
      </c>
      <c r="G9" s="43">
        <f t="shared" si="1"/>
        <v>1294035.9</v>
      </c>
      <c r="H9" s="44"/>
      <c r="I9" s="45">
        <v>94035.9</v>
      </c>
      <c r="J9" s="46">
        <v>0</v>
      </c>
      <c r="K9" s="108">
        <v>0</v>
      </c>
      <c r="L9" s="47">
        <v>200000</v>
      </c>
      <c r="M9" s="47">
        <v>600000</v>
      </c>
      <c r="N9" s="47">
        <v>400000</v>
      </c>
      <c r="O9" s="47">
        <v>0</v>
      </c>
      <c r="P9" s="43">
        <f t="shared" si="2"/>
        <v>1200000</v>
      </c>
      <c r="Q9" s="117" t="s">
        <v>102</v>
      </c>
      <c r="R9" s="49"/>
      <c r="S9" s="47">
        <f t="shared" si="3"/>
        <v>1294035.9</v>
      </c>
      <c r="T9" s="47">
        <f t="shared" si="4"/>
        <v>1200000</v>
      </c>
      <c r="U9" s="47">
        <f t="shared" si="5"/>
        <v>1200000</v>
      </c>
      <c r="V9" s="50"/>
      <c r="W9" s="47">
        <f t="shared" si="6"/>
        <v>0</v>
      </c>
    </row>
    <row r="10" spans="1:23" s="51" customFormat="1" ht="66" customHeight="1">
      <c r="A10" s="37">
        <v>25</v>
      </c>
      <c r="B10" s="38">
        <f t="shared" si="0"/>
        <v>4</v>
      </c>
      <c r="C10" s="92" t="s">
        <v>98</v>
      </c>
      <c r="D10" s="40" t="s">
        <v>28</v>
      </c>
      <c r="E10" s="41" t="s">
        <v>16</v>
      </c>
      <c r="F10" s="42" t="s">
        <v>61</v>
      </c>
      <c r="G10" s="43">
        <f t="shared" si="1"/>
        <v>2286039</v>
      </c>
      <c r="H10" s="44"/>
      <c r="I10" s="45">
        <v>0</v>
      </c>
      <c r="J10" s="46">
        <v>36039</v>
      </c>
      <c r="K10" s="94">
        <v>250000</v>
      </c>
      <c r="L10" s="47">
        <v>600000</v>
      </c>
      <c r="M10" s="47">
        <v>1000000</v>
      </c>
      <c r="N10" s="47">
        <v>400000</v>
      </c>
      <c r="O10" s="47">
        <v>0</v>
      </c>
      <c r="P10" s="43">
        <f t="shared" si="2"/>
        <v>2250000</v>
      </c>
      <c r="Q10" s="117" t="s">
        <v>104</v>
      </c>
      <c r="R10" s="49"/>
      <c r="S10" s="47">
        <f t="shared" si="3"/>
        <v>2286039</v>
      </c>
      <c r="T10" s="47">
        <f t="shared" si="4"/>
        <v>2250000</v>
      </c>
      <c r="U10" s="47">
        <f t="shared" si="5"/>
        <v>2250000</v>
      </c>
      <c r="V10" s="50"/>
      <c r="W10" s="47">
        <f t="shared" si="6"/>
        <v>0</v>
      </c>
    </row>
    <row r="11" spans="1:23" s="51" customFormat="1" ht="71.25" customHeight="1">
      <c r="A11" s="37">
        <v>37</v>
      </c>
      <c r="B11" s="38">
        <f t="shared" si="0"/>
        <v>5</v>
      </c>
      <c r="C11" s="52" t="s">
        <v>99</v>
      </c>
      <c r="D11" s="40" t="s">
        <v>28</v>
      </c>
      <c r="E11" s="41" t="s">
        <v>38</v>
      </c>
      <c r="F11" s="42" t="s">
        <v>61</v>
      </c>
      <c r="G11" s="43">
        <f t="shared" si="1"/>
        <v>7900585.86</v>
      </c>
      <c r="H11" s="44"/>
      <c r="I11" s="45">
        <f>6822499.17-121913.31</f>
        <v>6700585.86</v>
      </c>
      <c r="J11" s="46">
        <v>0</v>
      </c>
      <c r="K11" s="108">
        <v>0</v>
      </c>
      <c r="L11" s="47">
        <v>800000</v>
      </c>
      <c r="M11" s="47">
        <v>0</v>
      </c>
      <c r="N11" s="47">
        <v>400000</v>
      </c>
      <c r="O11" s="47">
        <v>0</v>
      </c>
      <c r="P11" s="43">
        <f t="shared" si="2"/>
        <v>1200000</v>
      </c>
      <c r="Q11" s="117" t="s">
        <v>109</v>
      </c>
      <c r="R11" s="49"/>
      <c r="S11" s="47">
        <f t="shared" si="3"/>
        <v>7900585.86</v>
      </c>
      <c r="T11" s="47">
        <f t="shared" si="4"/>
        <v>1200000</v>
      </c>
      <c r="U11" s="47">
        <f t="shared" si="5"/>
        <v>1200000</v>
      </c>
      <c r="V11" s="50"/>
      <c r="W11" s="47">
        <f t="shared" si="6"/>
        <v>0</v>
      </c>
    </row>
    <row r="12" spans="1:23" s="51" customFormat="1" ht="61.5" customHeight="1">
      <c r="A12" s="37">
        <v>11</v>
      </c>
      <c r="B12" s="38">
        <f t="shared" si="0"/>
        <v>6</v>
      </c>
      <c r="C12" s="54" t="s">
        <v>117</v>
      </c>
      <c r="D12" s="40" t="s">
        <v>28</v>
      </c>
      <c r="E12" s="41" t="s">
        <v>31</v>
      </c>
      <c r="F12" s="42" t="s">
        <v>61</v>
      </c>
      <c r="G12" s="43">
        <f t="shared" si="1"/>
        <v>574600</v>
      </c>
      <c r="H12" s="44"/>
      <c r="I12" s="45">
        <f>1212740.03-1188140.03</f>
        <v>24600</v>
      </c>
      <c r="J12" s="46">
        <v>0</v>
      </c>
      <c r="K12" s="108">
        <v>0</v>
      </c>
      <c r="L12" s="47">
        <v>0</v>
      </c>
      <c r="M12" s="47">
        <v>150000</v>
      </c>
      <c r="N12" s="47">
        <v>400000</v>
      </c>
      <c r="O12" s="47">
        <v>0</v>
      </c>
      <c r="P12" s="43">
        <f t="shared" si="2"/>
        <v>550000</v>
      </c>
      <c r="Q12" s="117"/>
      <c r="R12" s="49"/>
      <c r="S12" s="47">
        <f t="shared" si="3"/>
        <v>574600</v>
      </c>
      <c r="T12" s="47">
        <f t="shared" si="4"/>
        <v>550000</v>
      </c>
      <c r="U12" s="47">
        <f t="shared" si="5"/>
        <v>550000</v>
      </c>
      <c r="V12" s="50"/>
      <c r="W12" s="47">
        <f t="shared" si="6"/>
        <v>0</v>
      </c>
    </row>
    <row r="13" spans="1:23" s="51" customFormat="1" ht="55.5" customHeight="1">
      <c r="A13" s="57" t="s">
        <v>56</v>
      </c>
      <c r="B13" s="38">
        <f t="shared" si="0"/>
        <v>7</v>
      </c>
      <c r="C13" s="39" t="s">
        <v>88</v>
      </c>
      <c r="D13" s="40" t="s">
        <v>28</v>
      </c>
      <c r="E13" s="41" t="s">
        <v>17</v>
      </c>
      <c r="F13" s="42" t="s">
        <v>19</v>
      </c>
      <c r="G13" s="43">
        <f t="shared" si="1"/>
        <v>900000</v>
      </c>
      <c r="H13" s="44"/>
      <c r="I13" s="45">
        <v>0</v>
      </c>
      <c r="J13" s="46">
        <v>0</v>
      </c>
      <c r="K13" s="108">
        <v>100000</v>
      </c>
      <c r="L13" s="47">
        <v>0</v>
      </c>
      <c r="M13" s="47">
        <v>800000</v>
      </c>
      <c r="N13" s="47">
        <v>0</v>
      </c>
      <c r="O13" s="47">
        <v>0</v>
      </c>
      <c r="P13" s="43">
        <f t="shared" si="2"/>
        <v>900000</v>
      </c>
      <c r="Q13" s="117" t="s">
        <v>102</v>
      </c>
      <c r="R13" s="49"/>
      <c r="S13" s="47">
        <f t="shared" si="3"/>
        <v>900000</v>
      </c>
      <c r="T13" s="47">
        <f t="shared" si="4"/>
        <v>900000</v>
      </c>
      <c r="U13" s="47">
        <f t="shared" si="5"/>
        <v>900000</v>
      </c>
      <c r="V13" s="50"/>
      <c r="W13" s="47">
        <f t="shared" si="6"/>
        <v>0</v>
      </c>
    </row>
    <row r="14" spans="1:23" s="51" customFormat="1" ht="58.5" customHeight="1">
      <c r="A14" s="37">
        <v>38</v>
      </c>
      <c r="B14" s="38">
        <f t="shared" si="0"/>
        <v>8</v>
      </c>
      <c r="C14" s="39" t="s">
        <v>89</v>
      </c>
      <c r="D14" s="40" t="s">
        <v>28</v>
      </c>
      <c r="E14" s="41" t="s">
        <v>31</v>
      </c>
      <c r="F14" s="42" t="s">
        <v>19</v>
      </c>
      <c r="G14" s="43">
        <f t="shared" si="1"/>
        <v>1097400</v>
      </c>
      <c r="H14" s="44"/>
      <c r="I14" s="45">
        <f>48200+49200</f>
        <v>97400</v>
      </c>
      <c r="J14" s="46">
        <v>0</v>
      </c>
      <c r="K14" s="108">
        <v>0</v>
      </c>
      <c r="L14" s="47">
        <v>0</v>
      </c>
      <c r="M14" s="47">
        <v>1000000</v>
      </c>
      <c r="N14" s="47">
        <v>0</v>
      </c>
      <c r="O14" s="47">
        <v>0</v>
      </c>
      <c r="P14" s="43">
        <f t="shared" si="2"/>
        <v>1000000</v>
      </c>
      <c r="Q14" s="117" t="s">
        <v>105</v>
      </c>
      <c r="R14" s="49"/>
      <c r="S14" s="47">
        <f t="shared" si="3"/>
        <v>1097400</v>
      </c>
      <c r="T14" s="47">
        <f t="shared" si="4"/>
        <v>1000000</v>
      </c>
      <c r="U14" s="47">
        <f t="shared" si="5"/>
        <v>1000000</v>
      </c>
      <c r="V14" s="50"/>
      <c r="W14" s="47">
        <f t="shared" si="6"/>
        <v>0</v>
      </c>
    </row>
    <row r="15" spans="1:23" s="51" customFormat="1" ht="70.5" customHeight="1">
      <c r="A15" s="37">
        <v>65</v>
      </c>
      <c r="B15" s="38">
        <f t="shared" si="0"/>
        <v>9</v>
      </c>
      <c r="C15" s="129" t="s">
        <v>115</v>
      </c>
      <c r="D15" s="40" t="s">
        <v>28</v>
      </c>
      <c r="E15" s="41" t="s">
        <v>31</v>
      </c>
      <c r="F15" s="42" t="s">
        <v>61</v>
      </c>
      <c r="G15" s="43">
        <f t="shared" si="1"/>
        <v>4153818.7</v>
      </c>
      <c r="H15" s="44"/>
      <c r="I15" s="45">
        <f>177233.7</f>
        <v>177233.7</v>
      </c>
      <c r="J15" s="46">
        <v>2076585</v>
      </c>
      <c r="K15" s="108">
        <v>1000000</v>
      </c>
      <c r="L15" s="47">
        <v>500000</v>
      </c>
      <c r="M15" s="47">
        <v>0</v>
      </c>
      <c r="N15" s="47">
        <v>400000</v>
      </c>
      <c r="O15" s="47">
        <v>0</v>
      </c>
      <c r="P15" s="43">
        <f t="shared" si="2"/>
        <v>1900000</v>
      </c>
      <c r="Q15" s="117" t="s">
        <v>102</v>
      </c>
      <c r="R15" s="49"/>
      <c r="S15" s="47">
        <f t="shared" si="3"/>
        <v>4153818.7</v>
      </c>
      <c r="T15" s="47">
        <f t="shared" si="4"/>
        <v>1900000</v>
      </c>
      <c r="U15" s="47">
        <f t="shared" si="5"/>
        <v>1900000</v>
      </c>
      <c r="V15" s="50"/>
      <c r="W15" s="47">
        <f t="shared" si="6"/>
        <v>0</v>
      </c>
    </row>
    <row r="16" spans="1:23" s="51" customFormat="1" ht="63.75" customHeight="1">
      <c r="A16" s="37">
        <v>47</v>
      </c>
      <c r="B16" s="38">
        <f t="shared" si="0"/>
        <v>10</v>
      </c>
      <c r="C16" s="54" t="s">
        <v>116</v>
      </c>
      <c r="D16" s="40" t="s">
        <v>28</v>
      </c>
      <c r="E16" s="41" t="s">
        <v>31</v>
      </c>
      <c r="F16" s="42" t="s">
        <v>61</v>
      </c>
      <c r="G16" s="43">
        <f t="shared" si="1"/>
        <v>2997783.58</v>
      </c>
      <c r="H16" s="44"/>
      <c r="I16" s="45">
        <f>26322+25830+1095631.58</f>
        <v>1147783.58</v>
      </c>
      <c r="J16" s="46">
        <v>0</v>
      </c>
      <c r="K16" s="108">
        <v>950000</v>
      </c>
      <c r="L16" s="47">
        <v>0</v>
      </c>
      <c r="M16" s="47">
        <v>500000</v>
      </c>
      <c r="N16" s="47">
        <v>400000</v>
      </c>
      <c r="O16" s="47">
        <v>0</v>
      </c>
      <c r="P16" s="43">
        <f t="shared" si="2"/>
        <v>1850000</v>
      </c>
      <c r="Q16" s="117" t="s">
        <v>102</v>
      </c>
      <c r="R16" s="49"/>
      <c r="S16" s="47">
        <f t="shared" si="3"/>
        <v>2997783.58</v>
      </c>
      <c r="T16" s="47">
        <f t="shared" si="4"/>
        <v>1850000</v>
      </c>
      <c r="U16" s="47">
        <f t="shared" si="5"/>
        <v>1850000</v>
      </c>
      <c r="V16" s="50"/>
      <c r="W16" s="47">
        <f t="shared" si="6"/>
        <v>0</v>
      </c>
    </row>
    <row r="17" spans="1:23" s="51" customFormat="1" ht="60" customHeight="1">
      <c r="A17" s="37">
        <v>2</v>
      </c>
      <c r="B17" s="38">
        <f t="shared" si="0"/>
        <v>11</v>
      </c>
      <c r="C17" s="54" t="s">
        <v>95</v>
      </c>
      <c r="D17" s="40" t="s">
        <v>28</v>
      </c>
      <c r="E17" s="41" t="s">
        <v>31</v>
      </c>
      <c r="F17" s="42" t="s">
        <v>61</v>
      </c>
      <c r="G17" s="43">
        <f t="shared" si="1"/>
        <v>1473421.6400000001</v>
      </c>
      <c r="H17" s="44"/>
      <c r="I17" s="45">
        <v>292223.64</v>
      </c>
      <c r="J17" s="46">
        <v>181198</v>
      </c>
      <c r="K17" s="108">
        <v>0</v>
      </c>
      <c r="L17" s="47">
        <v>600000</v>
      </c>
      <c r="M17" s="47">
        <v>0</v>
      </c>
      <c r="N17" s="47">
        <v>400000</v>
      </c>
      <c r="O17" s="47">
        <v>0</v>
      </c>
      <c r="P17" s="43">
        <f t="shared" si="2"/>
        <v>1000000</v>
      </c>
      <c r="Q17" s="117"/>
      <c r="R17" s="49"/>
      <c r="S17" s="47">
        <f t="shared" si="3"/>
        <v>1473421.6400000001</v>
      </c>
      <c r="T17" s="47">
        <f t="shared" si="4"/>
        <v>1000000</v>
      </c>
      <c r="U17" s="47">
        <f t="shared" si="5"/>
        <v>1000000</v>
      </c>
      <c r="V17" s="50"/>
      <c r="W17" s="47">
        <f t="shared" si="6"/>
        <v>0</v>
      </c>
    </row>
    <row r="18" spans="1:23" s="51" customFormat="1" ht="60" customHeight="1">
      <c r="A18" s="37">
        <v>61</v>
      </c>
      <c r="B18" s="38">
        <f t="shared" si="0"/>
        <v>12</v>
      </c>
      <c r="C18" s="39" t="s">
        <v>90</v>
      </c>
      <c r="D18" s="40" t="s">
        <v>28</v>
      </c>
      <c r="E18" s="41" t="s">
        <v>38</v>
      </c>
      <c r="F18" s="42" t="s">
        <v>19</v>
      </c>
      <c r="G18" s="43">
        <f t="shared" si="1"/>
        <v>4381663.25</v>
      </c>
      <c r="H18" s="44"/>
      <c r="I18" s="45">
        <v>2800335.25</v>
      </c>
      <c r="J18" s="46">
        <v>1281328</v>
      </c>
      <c r="K18" s="108">
        <v>0</v>
      </c>
      <c r="L18" s="47">
        <v>0</v>
      </c>
      <c r="M18" s="47">
        <v>300000</v>
      </c>
      <c r="N18" s="47">
        <v>0</v>
      </c>
      <c r="O18" s="47">
        <v>0</v>
      </c>
      <c r="P18" s="43">
        <f t="shared" si="2"/>
        <v>300000</v>
      </c>
      <c r="Q18" s="117" t="s">
        <v>102</v>
      </c>
      <c r="R18" s="49"/>
      <c r="S18" s="47">
        <f t="shared" si="3"/>
        <v>4381663.25</v>
      </c>
      <c r="T18" s="47">
        <f t="shared" si="4"/>
        <v>300000</v>
      </c>
      <c r="U18" s="47">
        <f t="shared" si="5"/>
        <v>300000</v>
      </c>
      <c r="V18" s="50"/>
      <c r="W18" s="47">
        <f t="shared" si="6"/>
        <v>0</v>
      </c>
    </row>
    <row r="19" spans="1:23" s="51" customFormat="1" ht="40.5" customHeight="1">
      <c r="A19" s="37">
        <v>27</v>
      </c>
      <c r="B19" s="38">
        <f t="shared" si="0"/>
        <v>13</v>
      </c>
      <c r="C19" s="54" t="s">
        <v>110</v>
      </c>
      <c r="D19" s="40" t="s">
        <v>28</v>
      </c>
      <c r="E19" s="41" t="s">
        <v>31</v>
      </c>
      <c r="F19" s="42" t="s">
        <v>19</v>
      </c>
      <c r="G19" s="43">
        <f t="shared" si="1"/>
        <v>845510</v>
      </c>
      <c r="H19" s="44"/>
      <c r="I19" s="45">
        <f>22140+23370</f>
        <v>45510</v>
      </c>
      <c r="J19" s="46">
        <v>0</v>
      </c>
      <c r="K19" s="108">
        <v>0</v>
      </c>
      <c r="L19" s="47">
        <v>0</v>
      </c>
      <c r="M19" s="47">
        <v>800000</v>
      </c>
      <c r="N19" s="47">
        <v>0</v>
      </c>
      <c r="O19" s="47">
        <v>0</v>
      </c>
      <c r="P19" s="43">
        <f t="shared" si="2"/>
        <v>800000</v>
      </c>
      <c r="Q19" s="117" t="s">
        <v>102</v>
      </c>
      <c r="R19" s="49"/>
      <c r="S19" s="47">
        <f t="shared" si="3"/>
        <v>845510</v>
      </c>
      <c r="T19" s="47">
        <f t="shared" si="4"/>
        <v>800000</v>
      </c>
      <c r="U19" s="47">
        <f t="shared" si="5"/>
        <v>800000</v>
      </c>
      <c r="V19" s="50"/>
      <c r="W19" s="47">
        <f t="shared" si="6"/>
        <v>0</v>
      </c>
    </row>
    <row r="20" spans="1:23" s="51" customFormat="1" ht="59.25" customHeight="1">
      <c r="A20" s="57" t="s">
        <v>56</v>
      </c>
      <c r="B20" s="38">
        <f t="shared" si="0"/>
        <v>14</v>
      </c>
      <c r="C20" s="90" t="s">
        <v>92</v>
      </c>
      <c r="D20" s="40" t="s">
        <v>28</v>
      </c>
      <c r="E20" s="41" t="s">
        <v>17</v>
      </c>
      <c r="F20" s="42" t="s">
        <v>61</v>
      </c>
      <c r="G20" s="43">
        <f t="shared" si="1"/>
        <v>1100000</v>
      </c>
      <c r="H20" s="44"/>
      <c r="I20" s="45">
        <v>0</v>
      </c>
      <c r="J20" s="46">
        <v>0</v>
      </c>
      <c r="K20" s="108">
        <v>200000</v>
      </c>
      <c r="L20" s="47">
        <v>500000</v>
      </c>
      <c r="M20" s="47">
        <v>0</v>
      </c>
      <c r="N20" s="47">
        <v>400000</v>
      </c>
      <c r="O20" s="47">
        <v>0</v>
      </c>
      <c r="P20" s="43">
        <f t="shared" si="2"/>
        <v>1100000</v>
      </c>
      <c r="Q20" s="117" t="s">
        <v>106</v>
      </c>
      <c r="R20" s="49"/>
      <c r="S20" s="47">
        <f t="shared" si="3"/>
        <v>1100000</v>
      </c>
      <c r="T20" s="47">
        <f t="shared" si="4"/>
        <v>1100000</v>
      </c>
      <c r="U20" s="47">
        <f t="shared" si="5"/>
        <v>1100000</v>
      </c>
      <c r="V20" s="50"/>
      <c r="W20" s="47">
        <f t="shared" si="6"/>
        <v>0</v>
      </c>
    </row>
    <row r="21" spans="1:23" s="51" customFormat="1" ht="62.25" customHeight="1">
      <c r="A21" s="37">
        <v>60</v>
      </c>
      <c r="B21" s="38">
        <f t="shared" si="0"/>
        <v>15</v>
      </c>
      <c r="C21" s="55" t="s">
        <v>48</v>
      </c>
      <c r="D21" s="40" t="s">
        <v>28</v>
      </c>
      <c r="E21" s="41" t="s">
        <v>38</v>
      </c>
      <c r="F21" s="42" t="s">
        <v>17</v>
      </c>
      <c r="G21" s="43">
        <f t="shared" si="1"/>
        <v>3772235</v>
      </c>
      <c r="H21" s="44"/>
      <c r="I21" s="45">
        <f>1075083</f>
        <v>1075083</v>
      </c>
      <c r="J21" s="46">
        <v>70479</v>
      </c>
      <c r="K21" s="108">
        <v>2626673</v>
      </c>
      <c r="L21" s="47">
        <v>0</v>
      </c>
      <c r="M21" s="47">
        <v>0</v>
      </c>
      <c r="N21" s="47">
        <v>0</v>
      </c>
      <c r="O21" s="47">
        <v>0</v>
      </c>
      <c r="P21" s="43">
        <f t="shared" si="2"/>
        <v>2626673</v>
      </c>
      <c r="Q21" s="117"/>
      <c r="R21" s="49"/>
      <c r="S21" s="47">
        <f t="shared" si="3"/>
        <v>3772235</v>
      </c>
      <c r="T21" s="47">
        <f t="shared" si="4"/>
        <v>2626673</v>
      </c>
      <c r="U21" s="47">
        <f t="shared" si="5"/>
        <v>2626673</v>
      </c>
      <c r="V21" s="50"/>
      <c r="W21" s="47">
        <f t="shared" si="6"/>
        <v>0</v>
      </c>
    </row>
    <row r="22" spans="1:23" s="51" customFormat="1" ht="56.25" customHeight="1">
      <c r="A22" s="37">
        <v>35</v>
      </c>
      <c r="B22" s="38">
        <f t="shared" si="0"/>
        <v>16</v>
      </c>
      <c r="C22" s="39" t="s">
        <v>49</v>
      </c>
      <c r="D22" s="40" t="s">
        <v>28</v>
      </c>
      <c r="E22" s="41" t="s">
        <v>31</v>
      </c>
      <c r="F22" s="42" t="s">
        <v>17</v>
      </c>
      <c r="G22" s="43">
        <f t="shared" si="1"/>
        <v>1734591</v>
      </c>
      <c r="H22" s="44"/>
      <c r="I22" s="45">
        <f>35670+46429</f>
        <v>82099</v>
      </c>
      <c r="J22" s="46">
        <v>0</v>
      </c>
      <c r="K22" s="108">
        <v>1652492</v>
      </c>
      <c r="L22" s="47">
        <v>0</v>
      </c>
      <c r="M22" s="47">
        <v>0</v>
      </c>
      <c r="N22" s="47">
        <v>0</v>
      </c>
      <c r="O22" s="47">
        <v>0</v>
      </c>
      <c r="P22" s="43">
        <f t="shared" si="2"/>
        <v>1652492</v>
      </c>
      <c r="Q22" s="117"/>
      <c r="R22" s="49"/>
      <c r="S22" s="47">
        <f t="shared" si="3"/>
        <v>1734591</v>
      </c>
      <c r="T22" s="47">
        <f t="shared" si="4"/>
        <v>1652492</v>
      </c>
      <c r="U22" s="47">
        <f t="shared" si="5"/>
        <v>1652492</v>
      </c>
      <c r="V22" s="50"/>
      <c r="W22" s="47">
        <f t="shared" si="6"/>
        <v>0</v>
      </c>
    </row>
    <row r="23" spans="1:23" s="51" customFormat="1" ht="60" customHeight="1">
      <c r="A23" s="37">
        <v>41</v>
      </c>
      <c r="B23" s="38">
        <f t="shared" si="0"/>
        <v>17</v>
      </c>
      <c r="C23" s="54" t="s">
        <v>134</v>
      </c>
      <c r="D23" s="40" t="s">
        <v>28</v>
      </c>
      <c r="E23" s="41" t="s">
        <v>16</v>
      </c>
      <c r="F23" s="56">
        <v>2019</v>
      </c>
      <c r="G23" s="43">
        <f t="shared" si="1"/>
        <v>1857886</v>
      </c>
      <c r="H23" s="44"/>
      <c r="I23" s="45">
        <v>0</v>
      </c>
      <c r="J23" s="46">
        <v>107886</v>
      </c>
      <c r="K23" s="108">
        <v>800000</v>
      </c>
      <c r="L23" s="47">
        <v>400000</v>
      </c>
      <c r="M23" s="47">
        <v>550000</v>
      </c>
      <c r="N23" s="47">
        <v>0</v>
      </c>
      <c r="O23" s="47">
        <v>0</v>
      </c>
      <c r="P23" s="43">
        <f t="shared" si="2"/>
        <v>1750000</v>
      </c>
      <c r="Q23" s="117" t="s">
        <v>107</v>
      </c>
      <c r="R23" s="49"/>
      <c r="S23" s="47">
        <f t="shared" si="3"/>
        <v>1857886</v>
      </c>
      <c r="T23" s="47">
        <f t="shared" si="4"/>
        <v>1750000</v>
      </c>
      <c r="U23" s="47">
        <f t="shared" si="5"/>
        <v>1750000</v>
      </c>
      <c r="V23" s="50"/>
      <c r="W23" s="47">
        <f t="shared" si="6"/>
        <v>0</v>
      </c>
    </row>
    <row r="24" spans="1:23" s="51" customFormat="1" ht="62.25" customHeight="1">
      <c r="A24" s="37">
        <v>42</v>
      </c>
      <c r="B24" s="38">
        <f t="shared" si="0"/>
        <v>18</v>
      </c>
      <c r="C24" s="53" t="s">
        <v>111</v>
      </c>
      <c r="D24" s="40" t="s">
        <v>28</v>
      </c>
      <c r="E24" s="41" t="s">
        <v>38</v>
      </c>
      <c r="F24" s="42" t="s">
        <v>61</v>
      </c>
      <c r="G24" s="43">
        <f t="shared" si="1"/>
        <v>1092024.47</v>
      </c>
      <c r="H24" s="44"/>
      <c r="I24" s="45">
        <f>11008.5+32595+325902.46+215341.51</f>
        <v>584847.47</v>
      </c>
      <c r="J24" s="46">
        <v>207177</v>
      </c>
      <c r="K24" s="108">
        <v>0</v>
      </c>
      <c r="L24" s="47">
        <v>0</v>
      </c>
      <c r="M24" s="47">
        <v>0</v>
      </c>
      <c r="N24" s="47">
        <v>300000</v>
      </c>
      <c r="O24" s="47">
        <v>0</v>
      </c>
      <c r="P24" s="43">
        <f t="shared" si="2"/>
        <v>300000</v>
      </c>
      <c r="Q24" s="117" t="s">
        <v>102</v>
      </c>
      <c r="R24" s="49"/>
      <c r="S24" s="47">
        <f t="shared" si="3"/>
        <v>1092024.47</v>
      </c>
      <c r="T24" s="47">
        <f t="shared" si="4"/>
        <v>300000</v>
      </c>
      <c r="U24" s="47">
        <f t="shared" si="5"/>
        <v>300000</v>
      </c>
      <c r="V24" s="50"/>
      <c r="W24" s="47">
        <f t="shared" si="6"/>
        <v>0</v>
      </c>
    </row>
    <row r="25" spans="1:23" s="51" customFormat="1" ht="57.75" customHeight="1">
      <c r="A25" s="37">
        <v>15</v>
      </c>
      <c r="B25" s="38">
        <f t="shared" si="0"/>
        <v>19</v>
      </c>
      <c r="C25" s="54" t="s">
        <v>113</v>
      </c>
      <c r="D25" s="40" t="s">
        <v>28</v>
      </c>
      <c r="E25" s="41" t="s">
        <v>38</v>
      </c>
      <c r="F25" s="42" t="s">
        <v>61</v>
      </c>
      <c r="G25" s="43">
        <f t="shared" si="1"/>
        <v>3789102.2800000003</v>
      </c>
      <c r="H25" s="44"/>
      <c r="I25" s="45">
        <f>2935337.75-446235.47</f>
        <v>2489102.2800000003</v>
      </c>
      <c r="J25" s="46">
        <v>0</v>
      </c>
      <c r="K25" s="108">
        <v>1000000</v>
      </c>
      <c r="L25" s="47">
        <v>0</v>
      </c>
      <c r="M25" s="47">
        <v>0</v>
      </c>
      <c r="N25" s="47">
        <v>300000</v>
      </c>
      <c r="O25" s="47">
        <v>0</v>
      </c>
      <c r="P25" s="43">
        <f t="shared" si="2"/>
        <v>1300000</v>
      </c>
      <c r="Q25" s="117" t="s">
        <v>108</v>
      </c>
      <c r="R25" s="49"/>
      <c r="S25" s="47">
        <f t="shared" si="3"/>
        <v>3789102.2800000003</v>
      </c>
      <c r="T25" s="47">
        <f t="shared" si="4"/>
        <v>1300000</v>
      </c>
      <c r="U25" s="47">
        <f t="shared" si="5"/>
        <v>1300000</v>
      </c>
      <c r="V25" s="50"/>
      <c r="W25" s="47">
        <f t="shared" si="6"/>
        <v>0</v>
      </c>
    </row>
    <row r="26" spans="1:23" s="51" customFormat="1" ht="49.5" customHeight="1">
      <c r="A26" s="37">
        <v>58</v>
      </c>
      <c r="B26" s="38">
        <f t="shared" si="0"/>
        <v>20</v>
      </c>
      <c r="C26" s="54" t="s">
        <v>112</v>
      </c>
      <c r="D26" s="40" t="s">
        <v>28</v>
      </c>
      <c r="E26" s="41" t="s">
        <v>16</v>
      </c>
      <c r="F26" s="42" t="s">
        <v>19</v>
      </c>
      <c r="G26" s="43">
        <f t="shared" si="1"/>
        <v>730000</v>
      </c>
      <c r="H26" s="44"/>
      <c r="I26" s="45">
        <v>0</v>
      </c>
      <c r="J26" s="46">
        <v>430000</v>
      </c>
      <c r="K26" s="108">
        <v>0</v>
      </c>
      <c r="L26" s="47">
        <v>0</v>
      </c>
      <c r="M26" s="47">
        <v>300000</v>
      </c>
      <c r="N26" s="47">
        <v>0</v>
      </c>
      <c r="O26" s="47">
        <v>0</v>
      </c>
      <c r="P26" s="43">
        <f t="shared" si="2"/>
        <v>300000</v>
      </c>
      <c r="Q26" s="117" t="s">
        <v>102</v>
      </c>
      <c r="R26" s="49"/>
      <c r="S26" s="47">
        <f t="shared" si="3"/>
        <v>730000</v>
      </c>
      <c r="T26" s="47">
        <f t="shared" si="4"/>
        <v>300000</v>
      </c>
      <c r="U26" s="47">
        <f t="shared" si="5"/>
        <v>300000</v>
      </c>
      <c r="V26" s="50"/>
      <c r="W26" s="47">
        <f t="shared" si="6"/>
        <v>0</v>
      </c>
    </row>
    <row r="27" spans="1:23" s="51" customFormat="1" ht="58.5" customHeight="1">
      <c r="A27" s="57" t="s">
        <v>56</v>
      </c>
      <c r="B27" s="38">
        <f t="shared" si="0"/>
        <v>21</v>
      </c>
      <c r="C27" s="39" t="s">
        <v>57</v>
      </c>
      <c r="D27" s="40" t="s">
        <v>28</v>
      </c>
      <c r="E27" s="41" t="s">
        <v>16</v>
      </c>
      <c r="F27" s="42" t="s">
        <v>18</v>
      </c>
      <c r="G27" s="43">
        <f t="shared" si="1"/>
        <v>859900</v>
      </c>
      <c r="H27" s="44"/>
      <c r="I27" s="45">
        <v>0</v>
      </c>
      <c r="J27" s="46">
        <v>59900</v>
      </c>
      <c r="K27" s="108">
        <v>0</v>
      </c>
      <c r="L27" s="47">
        <v>800000</v>
      </c>
      <c r="M27" s="47">
        <v>0</v>
      </c>
      <c r="N27" s="47">
        <v>0</v>
      </c>
      <c r="O27" s="47">
        <v>0</v>
      </c>
      <c r="P27" s="43">
        <f t="shared" si="2"/>
        <v>800000</v>
      </c>
      <c r="Q27" s="117" t="s">
        <v>102</v>
      </c>
      <c r="R27" s="49"/>
      <c r="S27" s="47">
        <f t="shared" si="3"/>
        <v>859900</v>
      </c>
      <c r="T27" s="47">
        <f t="shared" si="4"/>
        <v>800000</v>
      </c>
      <c r="U27" s="47">
        <f t="shared" si="5"/>
        <v>800000</v>
      </c>
      <c r="V27" s="50"/>
      <c r="W27" s="47">
        <f t="shared" si="6"/>
        <v>0</v>
      </c>
    </row>
    <row r="28" spans="1:23" s="51" customFormat="1" ht="48.75" customHeight="1">
      <c r="A28" s="57">
        <v>7</v>
      </c>
      <c r="B28" s="38">
        <v>22</v>
      </c>
      <c r="C28" s="90" t="s">
        <v>93</v>
      </c>
      <c r="D28" s="40" t="s">
        <v>28</v>
      </c>
      <c r="E28" s="41" t="s">
        <v>17</v>
      </c>
      <c r="F28" s="42" t="s">
        <v>18</v>
      </c>
      <c r="G28" s="43">
        <f>I28+J28+K28+L28+M28+N28</f>
        <v>380000</v>
      </c>
      <c r="H28" s="44"/>
      <c r="I28" s="45">
        <v>0</v>
      </c>
      <c r="J28" s="46">
        <v>0</v>
      </c>
      <c r="K28" s="108">
        <v>80000</v>
      </c>
      <c r="L28" s="47">
        <v>300000</v>
      </c>
      <c r="M28" s="47">
        <v>0</v>
      </c>
      <c r="N28" s="47">
        <v>0</v>
      </c>
      <c r="O28" s="47">
        <v>0</v>
      </c>
      <c r="P28" s="43">
        <f t="shared" si="2"/>
        <v>380000</v>
      </c>
      <c r="Q28" s="117" t="s">
        <v>102</v>
      </c>
      <c r="R28" s="49"/>
      <c r="S28" s="47">
        <f t="shared" si="3"/>
        <v>380000</v>
      </c>
      <c r="T28" s="47">
        <f t="shared" si="4"/>
        <v>380000</v>
      </c>
      <c r="U28" s="47">
        <f t="shared" si="5"/>
        <v>380000</v>
      </c>
      <c r="V28" s="50"/>
      <c r="W28" s="47">
        <f t="shared" si="6"/>
        <v>0</v>
      </c>
    </row>
    <row r="29" spans="1:23" s="51" customFormat="1" ht="60.75" customHeight="1">
      <c r="A29" s="57" t="s">
        <v>56</v>
      </c>
      <c r="B29" s="38">
        <v>23</v>
      </c>
      <c r="C29" s="54" t="s">
        <v>58</v>
      </c>
      <c r="D29" s="40" t="s">
        <v>28</v>
      </c>
      <c r="E29" s="41" t="s">
        <v>16</v>
      </c>
      <c r="F29" s="42" t="s">
        <v>61</v>
      </c>
      <c r="G29" s="43">
        <f t="shared" si="1"/>
        <v>1583200</v>
      </c>
      <c r="H29" s="44"/>
      <c r="I29" s="45">
        <v>0</v>
      </c>
      <c r="J29" s="46">
        <v>83200</v>
      </c>
      <c r="K29" s="108">
        <v>1000000</v>
      </c>
      <c r="L29" s="47">
        <v>0</v>
      </c>
      <c r="M29" s="47">
        <v>0</v>
      </c>
      <c r="N29" s="47">
        <v>500000</v>
      </c>
      <c r="O29" s="47">
        <v>0</v>
      </c>
      <c r="P29" s="43">
        <f t="shared" si="2"/>
        <v>1500000</v>
      </c>
      <c r="Q29" s="117" t="s">
        <v>102</v>
      </c>
      <c r="R29" s="49"/>
      <c r="S29" s="47">
        <f t="shared" si="3"/>
        <v>1583200</v>
      </c>
      <c r="T29" s="47">
        <f t="shared" si="4"/>
        <v>1500000</v>
      </c>
      <c r="U29" s="47">
        <f t="shared" si="5"/>
        <v>1500000</v>
      </c>
      <c r="V29" s="50"/>
      <c r="W29" s="47">
        <f t="shared" si="6"/>
        <v>0</v>
      </c>
    </row>
    <row r="30" spans="1:23" s="51" customFormat="1" ht="72" customHeight="1">
      <c r="A30" s="37" t="s">
        <v>56</v>
      </c>
      <c r="B30" s="38">
        <f t="shared" si="0"/>
        <v>24</v>
      </c>
      <c r="C30" s="129" t="s">
        <v>114</v>
      </c>
      <c r="D30" s="40" t="s">
        <v>28</v>
      </c>
      <c r="E30" s="41" t="s">
        <v>53</v>
      </c>
      <c r="F30" s="56">
        <v>2020</v>
      </c>
      <c r="G30" s="43">
        <f t="shared" si="1"/>
        <v>7820022.92</v>
      </c>
      <c r="H30" s="44"/>
      <c r="I30" s="45">
        <v>123619.92</v>
      </c>
      <c r="J30" s="46">
        <f>1730000+166403</f>
        <v>1896403</v>
      </c>
      <c r="K30" s="108">
        <v>3000000</v>
      </c>
      <c r="L30" s="47">
        <v>2000000</v>
      </c>
      <c r="M30" s="47">
        <v>0</v>
      </c>
      <c r="N30" s="47">
        <v>800000</v>
      </c>
      <c r="O30" s="47">
        <v>0</v>
      </c>
      <c r="P30" s="43">
        <f t="shared" si="2"/>
        <v>5800000</v>
      </c>
      <c r="Q30" s="117"/>
      <c r="R30" s="49"/>
      <c r="S30" s="47">
        <f t="shared" si="3"/>
        <v>7820022.92</v>
      </c>
      <c r="T30" s="47">
        <f t="shared" si="4"/>
        <v>5800000</v>
      </c>
      <c r="U30" s="47">
        <f t="shared" si="5"/>
        <v>5800000</v>
      </c>
      <c r="V30" s="50"/>
      <c r="W30" s="47">
        <f t="shared" si="6"/>
        <v>0</v>
      </c>
    </row>
    <row r="31" spans="1:23" s="51" customFormat="1" ht="72" customHeight="1">
      <c r="A31" s="65"/>
      <c r="B31" s="38" t="s">
        <v>118</v>
      </c>
      <c r="C31" s="130" t="s">
        <v>135</v>
      </c>
      <c r="D31" s="40" t="s">
        <v>128</v>
      </c>
      <c r="E31" s="41" t="s">
        <v>16</v>
      </c>
      <c r="F31" s="133">
        <v>2017</v>
      </c>
      <c r="G31" s="43">
        <v>165000</v>
      </c>
      <c r="H31" s="44"/>
      <c r="I31" s="45"/>
      <c r="J31" s="46"/>
      <c r="K31" s="108">
        <v>150000</v>
      </c>
      <c r="L31" s="47">
        <v>0</v>
      </c>
      <c r="M31" s="47">
        <v>0</v>
      </c>
      <c r="N31" s="47">
        <v>0</v>
      </c>
      <c r="O31" s="47"/>
      <c r="P31" s="43">
        <v>150000</v>
      </c>
      <c r="Q31" s="117"/>
      <c r="R31" s="49"/>
      <c r="S31" s="47"/>
      <c r="T31" s="48"/>
      <c r="U31" s="48">
        <f t="shared" si="5"/>
        <v>150000</v>
      </c>
      <c r="V31" s="50"/>
      <c r="W31" s="48"/>
    </row>
    <row r="32" spans="1:23" s="51" customFormat="1" ht="72" customHeight="1">
      <c r="A32" s="65"/>
      <c r="B32" s="38" t="s">
        <v>119</v>
      </c>
      <c r="C32" s="130" t="s">
        <v>127</v>
      </c>
      <c r="D32" s="40" t="s">
        <v>129</v>
      </c>
      <c r="E32" s="132" t="s">
        <v>16</v>
      </c>
      <c r="F32" s="133">
        <v>2019</v>
      </c>
      <c r="G32" s="43">
        <v>70936</v>
      </c>
      <c r="H32" s="44"/>
      <c r="I32" s="45"/>
      <c r="J32" s="46"/>
      <c r="K32" s="108">
        <v>45988</v>
      </c>
      <c r="L32" s="47">
        <v>4990</v>
      </c>
      <c r="M32" s="47">
        <v>4990</v>
      </c>
      <c r="N32" s="47">
        <v>0</v>
      </c>
      <c r="O32" s="47"/>
      <c r="P32" s="43">
        <v>41000</v>
      </c>
      <c r="Q32" s="117"/>
      <c r="R32" s="49"/>
      <c r="S32" s="47"/>
      <c r="T32" s="48"/>
      <c r="U32" s="48">
        <f t="shared" si="5"/>
        <v>55968</v>
      </c>
      <c r="V32" s="50"/>
      <c r="W32" s="48"/>
    </row>
    <row r="33" spans="1:23" s="51" customFormat="1" ht="72" customHeight="1">
      <c r="A33" s="65"/>
      <c r="B33" s="38" t="s">
        <v>124</v>
      </c>
      <c r="C33" s="130" t="s">
        <v>136</v>
      </c>
      <c r="D33" s="40" t="s">
        <v>130</v>
      </c>
      <c r="E33" s="41" t="s">
        <v>17</v>
      </c>
      <c r="F33" s="133">
        <v>2018</v>
      </c>
      <c r="G33" s="43">
        <v>704947.16</v>
      </c>
      <c r="H33" s="44"/>
      <c r="I33" s="45"/>
      <c r="J33" s="46"/>
      <c r="K33" s="108">
        <v>289935.66</v>
      </c>
      <c r="L33" s="47">
        <v>415011.5</v>
      </c>
      <c r="M33" s="47">
        <v>0</v>
      </c>
      <c r="N33" s="47">
        <v>0</v>
      </c>
      <c r="O33" s="47"/>
      <c r="P33" s="43">
        <v>704947.16</v>
      </c>
      <c r="Q33" s="117"/>
      <c r="R33" s="49"/>
      <c r="S33" s="47"/>
      <c r="T33" s="48"/>
      <c r="U33" s="48">
        <f t="shared" si="5"/>
        <v>704947.1599999999</v>
      </c>
      <c r="V33" s="50"/>
      <c r="W33" s="48"/>
    </row>
    <row r="34" spans="1:23" s="51" customFormat="1" ht="72" customHeight="1">
      <c r="A34" s="65"/>
      <c r="B34" s="38" t="s">
        <v>120</v>
      </c>
      <c r="C34" s="129" t="s">
        <v>137</v>
      </c>
      <c r="D34" s="131" t="s">
        <v>131</v>
      </c>
      <c r="E34" s="41" t="s">
        <v>16</v>
      </c>
      <c r="F34" s="133">
        <v>2018</v>
      </c>
      <c r="G34" s="43">
        <v>450069</v>
      </c>
      <c r="H34" s="44"/>
      <c r="I34" s="45"/>
      <c r="J34" s="46"/>
      <c r="K34" s="108">
        <v>283166</v>
      </c>
      <c r="L34" s="47">
        <v>76791</v>
      </c>
      <c r="M34" s="47">
        <v>0</v>
      </c>
      <c r="N34" s="47">
        <v>0</v>
      </c>
      <c r="O34" s="47"/>
      <c r="P34" s="43">
        <v>359957</v>
      </c>
      <c r="Q34" s="117"/>
      <c r="R34" s="49"/>
      <c r="S34" s="47"/>
      <c r="T34" s="48"/>
      <c r="U34" s="48">
        <f t="shared" si="5"/>
        <v>359957</v>
      </c>
      <c r="V34" s="50"/>
      <c r="W34" s="48"/>
    </row>
    <row r="35" spans="1:23" s="51" customFormat="1" ht="72" customHeight="1">
      <c r="A35" s="65"/>
      <c r="B35" s="38" t="s">
        <v>121</v>
      </c>
      <c r="C35" s="129" t="s">
        <v>122</v>
      </c>
      <c r="D35" s="131" t="s">
        <v>131</v>
      </c>
      <c r="E35" s="42" t="s">
        <v>16</v>
      </c>
      <c r="F35" s="133">
        <v>2017</v>
      </c>
      <c r="G35" s="43">
        <v>597017.4</v>
      </c>
      <c r="H35" s="44"/>
      <c r="I35" s="45"/>
      <c r="J35" s="46"/>
      <c r="K35" s="108">
        <v>596279.4</v>
      </c>
      <c r="L35" s="47">
        <v>0</v>
      </c>
      <c r="M35" s="47">
        <v>0</v>
      </c>
      <c r="N35" s="47">
        <v>0</v>
      </c>
      <c r="O35" s="47"/>
      <c r="P35" s="43">
        <v>0</v>
      </c>
      <c r="Q35" s="117"/>
      <c r="R35" s="49"/>
      <c r="S35" s="47"/>
      <c r="T35" s="48"/>
      <c r="U35" s="48">
        <f t="shared" si="5"/>
        <v>596279.4</v>
      </c>
      <c r="V35" s="50"/>
      <c r="W35" s="48"/>
    </row>
    <row r="36" spans="1:23" s="51" customFormat="1" ht="72" customHeight="1">
      <c r="A36" s="65"/>
      <c r="B36" s="38" t="s">
        <v>123</v>
      </c>
      <c r="C36" s="130" t="s">
        <v>138</v>
      </c>
      <c r="D36" s="40" t="s">
        <v>132</v>
      </c>
      <c r="E36" s="42" t="s">
        <v>17</v>
      </c>
      <c r="F36" s="133">
        <v>2018</v>
      </c>
      <c r="G36" s="43">
        <v>1530000</v>
      </c>
      <c r="H36" s="44"/>
      <c r="I36" s="45"/>
      <c r="J36" s="46"/>
      <c r="K36" s="108">
        <v>1000000</v>
      </c>
      <c r="L36" s="47">
        <v>530000</v>
      </c>
      <c r="M36" s="47">
        <v>0</v>
      </c>
      <c r="N36" s="47">
        <v>0</v>
      </c>
      <c r="O36" s="47"/>
      <c r="P36" s="43">
        <v>1530000</v>
      </c>
      <c r="Q36" s="117"/>
      <c r="R36" s="49"/>
      <c r="S36" s="47"/>
      <c r="T36" s="48"/>
      <c r="U36" s="48">
        <f t="shared" si="5"/>
        <v>1530000</v>
      </c>
      <c r="V36" s="50"/>
      <c r="W36" s="48"/>
    </row>
    <row r="37" spans="1:23" s="51" customFormat="1" ht="72" customHeight="1">
      <c r="A37" s="65"/>
      <c r="B37" s="38" t="s">
        <v>125</v>
      </c>
      <c r="C37" s="130" t="s">
        <v>126</v>
      </c>
      <c r="D37" s="40" t="s">
        <v>131</v>
      </c>
      <c r="E37" s="42" t="s">
        <v>17</v>
      </c>
      <c r="F37" s="133">
        <v>2018</v>
      </c>
      <c r="G37" s="43">
        <v>1530000</v>
      </c>
      <c r="H37" s="44"/>
      <c r="I37" s="45"/>
      <c r="J37" s="46"/>
      <c r="K37" s="108">
        <v>1000000</v>
      </c>
      <c r="L37" s="47">
        <v>530000</v>
      </c>
      <c r="M37" s="47">
        <v>0</v>
      </c>
      <c r="N37" s="47">
        <v>0</v>
      </c>
      <c r="O37" s="47"/>
      <c r="P37" s="43">
        <v>1530000</v>
      </c>
      <c r="Q37" s="117"/>
      <c r="R37" s="49"/>
      <c r="S37" s="47"/>
      <c r="T37" s="48"/>
      <c r="U37" s="48"/>
      <c r="V37" s="50"/>
      <c r="W37" s="48"/>
    </row>
    <row r="38" spans="1:23" s="51" customFormat="1" ht="32.25" customHeight="1">
      <c r="A38" s="65"/>
      <c r="B38" s="66"/>
      <c r="C38" s="59" t="s">
        <v>60</v>
      </c>
      <c r="D38" s="60"/>
      <c r="E38" s="61"/>
      <c r="F38" s="62"/>
      <c r="G38" s="43">
        <f>SUM(G7:G37)</f>
        <v>71970013.32000001</v>
      </c>
      <c r="H38" s="43"/>
      <c r="I38" s="43">
        <f>SUM(I7:I30)</f>
        <v>24359288.760000005</v>
      </c>
      <c r="J38" s="43">
        <f>SUM(J7:J30)</f>
        <v>7030195</v>
      </c>
      <c r="K38" s="43">
        <f>SUM(K7:K37)</f>
        <v>18897929.06</v>
      </c>
      <c r="L38" s="43">
        <f>SUM(L7:L37)</f>
        <v>9056792.5</v>
      </c>
      <c r="M38" s="43">
        <f>SUM(M7:M35)</f>
        <v>7004990</v>
      </c>
      <c r="N38" s="43">
        <f>SUM(N7:N37)</f>
        <v>5500000</v>
      </c>
      <c r="O38" s="43">
        <f>SUM(O7:O30)</f>
        <v>0</v>
      </c>
      <c r="P38" s="43">
        <f>SUM(P7:P37)</f>
        <v>39848464.16</v>
      </c>
      <c r="Q38" s="117"/>
      <c r="R38" s="49"/>
      <c r="S38" s="43">
        <f>SUM(S7:S30)</f>
        <v>66922043.760000005</v>
      </c>
      <c r="T38" s="63">
        <f>SUM(T7:T30)</f>
        <v>35532560</v>
      </c>
      <c r="U38" s="63">
        <f>SUM(U7:U36)</f>
        <v>38929711.559999995</v>
      </c>
      <c r="V38" s="64"/>
      <c r="W38" s="63">
        <f>SUM(W7:W30)</f>
        <v>0</v>
      </c>
    </row>
    <row r="39" spans="1:18" s="51" customFormat="1" ht="28.5" customHeight="1">
      <c r="A39" s="65"/>
      <c r="B39" s="66"/>
      <c r="D39" s="68"/>
      <c r="E39" s="67"/>
      <c r="F39" s="69"/>
      <c r="G39" s="70"/>
      <c r="H39" s="70"/>
      <c r="I39" s="70"/>
      <c r="J39" s="70"/>
      <c r="K39" s="109"/>
      <c r="L39" s="70"/>
      <c r="M39" s="70"/>
      <c r="Q39" s="31"/>
      <c r="R39" s="49"/>
    </row>
    <row r="40" spans="1:23" s="51" customFormat="1" ht="25.5" customHeight="1" hidden="1">
      <c r="A40" s="65"/>
      <c r="B40" s="31"/>
      <c r="C40" s="67"/>
      <c r="D40" s="68"/>
      <c r="E40" s="67"/>
      <c r="F40" s="69"/>
      <c r="G40" s="70"/>
      <c r="H40" s="70"/>
      <c r="I40" s="70"/>
      <c r="J40" s="70"/>
      <c r="K40" s="109"/>
      <c r="L40" s="70"/>
      <c r="M40" s="70"/>
      <c r="N40" s="70"/>
      <c r="O40" s="70"/>
      <c r="P40" s="70"/>
      <c r="Q40" s="118"/>
      <c r="R40" s="49"/>
      <c r="S40" s="70"/>
      <c r="T40" s="70"/>
      <c r="U40" s="70"/>
      <c r="V40" s="70"/>
      <c r="W40" s="70"/>
    </row>
    <row r="41" spans="1:23" s="51" customFormat="1" ht="25.5" customHeight="1" hidden="1">
      <c r="A41" s="65"/>
      <c r="B41" s="66"/>
      <c r="C41" s="67"/>
      <c r="D41" s="68"/>
      <c r="E41" s="67"/>
      <c r="F41" s="69"/>
      <c r="G41" s="70"/>
      <c r="H41" s="70"/>
      <c r="I41" s="70"/>
      <c r="J41" s="70"/>
      <c r="K41" s="109"/>
      <c r="L41" s="70"/>
      <c r="M41" s="70"/>
      <c r="N41" s="70"/>
      <c r="O41" s="70"/>
      <c r="P41" s="70"/>
      <c r="Q41" s="118"/>
      <c r="R41" s="49"/>
      <c r="S41" s="70"/>
      <c r="T41" s="70"/>
      <c r="U41" s="70"/>
      <c r="V41" s="70"/>
      <c r="W41" s="70"/>
    </row>
    <row r="42" spans="1:23" s="51" customFormat="1" ht="25.5" customHeight="1" hidden="1">
      <c r="A42" s="72"/>
      <c r="B42" s="66"/>
      <c r="C42" s="81" t="s">
        <v>75</v>
      </c>
      <c r="D42" s="73"/>
      <c r="E42" s="31"/>
      <c r="F42" s="74"/>
      <c r="G42" s="82"/>
      <c r="H42" s="75"/>
      <c r="I42" s="76"/>
      <c r="J42" s="77"/>
      <c r="K42" s="110"/>
      <c r="L42" s="83"/>
      <c r="M42" s="83"/>
      <c r="N42" s="70"/>
      <c r="O42" s="70"/>
      <c r="P42" s="70"/>
      <c r="Q42" s="118"/>
      <c r="R42" s="49"/>
      <c r="S42" s="70"/>
      <c r="T42" s="70"/>
      <c r="U42" s="70"/>
      <c r="V42" s="70"/>
      <c r="W42" s="70"/>
    </row>
    <row r="43" spans="1:23" ht="59.25" customHeight="1" hidden="1">
      <c r="A43" s="37">
        <v>20</v>
      </c>
      <c r="B43" s="38">
        <f>B42+1</f>
        <v>1</v>
      </c>
      <c r="C43" s="84" t="s">
        <v>64</v>
      </c>
      <c r="D43" s="40" t="s">
        <v>28</v>
      </c>
      <c r="E43" s="85" t="s">
        <v>61</v>
      </c>
      <c r="F43" s="42"/>
      <c r="G43" s="43">
        <f>I43+J43+K43+L43+M43+N44</f>
        <v>0</v>
      </c>
      <c r="H43" s="44"/>
      <c r="I43" s="45">
        <v>0</v>
      </c>
      <c r="J43" s="46">
        <v>0</v>
      </c>
      <c r="K43" s="94">
        <v>0</v>
      </c>
      <c r="L43" s="47">
        <v>0</v>
      </c>
      <c r="M43" s="47">
        <v>0</v>
      </c>
      <c r="N43" s="47">
        <v>0</v>
      </c>
      <c r="O43" s="47">
        <v>0</v>
      </c>
      <c r="P43" s="47">
        <f>SUM(K43:N43)</f>
        <v>0</v>
      </c>
      <c r="Q43" s="118"/>
      <c r="S43" s="31"/>
      <c r="T43" s="31"/>
      <c r="U43" s="31"/>
      <c r="V43" s="31"/>
      <c r="W43" s="31"/>
    </row>
    <row r="44" spans="1:18" s="51" customFormat="1" ht="62.25" customHeight="1" hidden="1">
      <c r="A44" s="37">
        <v>4</v>
      </c>
      <c r="B44" s="38">
        <f>B43+1</f>
        <v>2</v>
      </c>
      <c r="C44" s="86" t="s">
        <v>139</v>
      </c>
      <c r="D44" s="40" t="s">
        <v>28</v>
      </c>
      <c r="E44" s="87" t="s">
        <v>18</v>
      </c>
      <c r="F44" s="42"/>
      <c r="G44" s="43">
        <f>I44+J44+K44+L44+M44+N45</f>
        <v>0</v>
      </c>
      <c r="H44" s="44"/>
      <c r="I44" s="45">
        <v>0</v>
      </c>
      <c r="J44" s="46">
        <v>0</v>
      </c>
      <c r="K44" s="94">
        <v>0</v>
      </c>
      <c r="L44" s="47">
        <v>0</v>
      </c>
      <c r="M44" s="47">
        <v>0</v>
      </c>
      <c r="N44" s="47">
        <v>0</v>
      </c>
      <c r="O44" s="47">
        <v>0</v>
      </c>
      <c r="P44" s="47">
        <f>SUM(K44:N44)</f>
        <v>0</v>
      </c>
      <c r="Q44" s="118"/>
      <c r="R44" s="80"/>
    </row>
    <row r="45" spans="1:18" s="51" customFormat="1" ht="62.25" customHeight="1" hidden="1">
      <c r="A45" s="37">
        <v>46</v>
      </c>
      <c r="B45" s="38">
        <f>B44+1</f>
        <v>3</v>
      </c>
      <c r="C45" s="88" t="s">
        <v>68</v>
      </c>
      <c r="D45" s="40" t="s">
        <v>28</v>
      </c>
      <c r="E45" s="87" t="s">
        <v>61</v>
      </c>
      <c r="F45" s="42"/>
      <c r="G45" s="43">
        <f>I45+J45+K45+L45+M45+N46</f>
        <v>0</v>
      </c>
      <c r="H45" s="44"/>
      <c r="I45" s="45">
        <v>0</v>
      </c>
      <c r="J45" s="46">
        <v>0</v>
      </c>
      <c r="K45" s="94">
        <v>0</v>
      </c>
      <c r="L45" s="47">
        <v>0</v>
      </c>
      <c r="M45" s="47">
        <v>0</v>
      </c>
      <c r="N45" s="47">
        <v>0</v>
      </c>
      <c r="O45" s="47">
        <v>0</v>
      </c>
      <c r="P45" s="47">
        <f>SUM(K45:N45)</f>
        <v>0</v>
      </c>
      <c r="Q45" s="118"/>
      <c r="R45" s="80"/>
    </row>
    <row r="46" spans="1:17" s="51" customFormat="1" ht="53.25" customHeight="1" hidden="1">
      <c r="A46" s="72"/>
      <c r="B46" s="31"/>
      <c r="C46" s="31"/>
      <c r="D46" s="73"/>
      <c r="E46" s="31"/>
      <c r="F46" s="74"/>
      <c r="G46" s="75"/>
      <c r="H46" s="75"/>
      <c r="I46" s="76"/>
      <c r="J46" s="77"/>
      <c r="K46" s="111"/>
      <c r="L46" s="36"/>
      <c r="M46" s="36"/>
      <c r="Q46" s="31"/>
    </row>
    <row r="47" spans="2:23" ht="20.25" hidden="1">
      <c r="B47" s="66"/>
      <c r="C47" s="81" t="s">
        <v>70</v>
      </c>
      <c r="P47" s="36"/>
      <c r="S47" s="31"/>
      <c r="T47" s="31"/>
      <c r="U47" s="31"/>
      <c r="V47" s="31"/>
      <c r="W47" s="31"/>
    </row>
    <row r="48" spans="2:23" ht="15" hidden="1">
      <c r="B48" s="66"/>
      <c r="P48" s="36"/>
      <c r="S48" s="31"/>
      <c r="T48" s="31"/>
      <c r="U48" s="31"/>
      <c r="V48" s="31"/>
      <c r="W48" s="31"/>
    </row>
    <row r="49" spans="1:23" ht="72.75" customHeight="1" hidden="1">
      <c r="A49" s="37" t="s">
        <v>71</v>
      </c>
      <c r="B49" s="38">
        <f>B48+1</f>
        <v>1</v>
      </c>
      <c r="C49" s="102" t="s">
        <v>72</v>
      </c>
      <c r="D49" s="105"/>
      <c r="E49" s="106"/>
      <c r="F49" s="97"/>
      <c r="G49" s="70"/>
      <c r="H49" s="70"/>
      <c r="I49" s="98"/>
      <c r="J49" s="99"/>
      <c r="K49" s="109"/>
      <c r="L49" s="71"/>
      <c r="M49" s="71"/>
      <c r="N49" s="71"/>
      <c r="O49" s="71"/>
      <c r="P49" s="71"/>
      <c r="Q49" s="118"/>
      <c r="R49" s="80"/>
      <c r="S49" s="31"/>
      <c r="T49" s="31"/>
      <c r="U49" s="31"/>
      <c r="V49" s="31"/>
      <c r="W49" s="31"/>
    </row>
    <row r="50" spans="1:18" s="51" customFormat="1" ht="75.75" customHeight="1" hidden="1">
      <c r="A50" s="37">
        <v>14</v>
      </c>
      <c r="B50" s="96">
        <f>B49+1</f>
        <v>2</v>
      </c>
      <c r="C50" s="103" t="s">
        <v>73</v>
      </c>
      <c r="D50" s="105"/>
      <c r="E50" s="106"/>
      <c r="F50" s="21"/>
      <c r="G50" s="70"/>
      <c r="H50" s="70"/>
      <c r="I50" s="98"/>
      <c r="J50" s="99"/>
      <c r="K50" s="109"/>
      <c r="L50" s="71"/>
      <c r="M50" s="71"/>
      <c r="N50" s="71"/>
      <c r="O50" s="71"/>
      <c r="P50" s="71"/>
      <c r="Q50" s="118"/>
      <c r="R50" s="49"/>
    </row>
    <row r="51" spans="1:18" s="51" customFormat="1" ht="61.5" customHeight="1" hidden="1">
      <c r="A51" s="37">
        <v>49</v>
      </c>
      <c r="B51" s="38">
        <f>B50+1</f>
        <v>3</v>
      </c>
      <c r="C51" s="103" t="s">
        <v>74</v>
      </c>
      <c r="D51" s="105"/>
      <c r="E51" s="106"/>
      <c r="F51" s="97"/>
      <c r="G51" s="70"/>
      <c r="H51" s="70"/>
      <c r="I51" s="98"/>
      <c r="J51" s="99"/>
      <c r="K51" s="109"/>
      <c r="L51" s="71"/>
      <c r="M51" s="71"/>
      <c r="N51" s="71"/>
      <c r="O51" s="71"/>
      <c r="P51" s="71"/>
      <c r="Q51" s="118"/>
      <c r="R51" s="49"/>
    </row>
    <row r="52" spans="1:18" s="51" customFormat="1" ht="57.75" customHeight="1" hidden="1">
      <c r="A52" s="72"/>
      <c r="B52" s="66"/>
      <c r="C52" s="31"/>
      <c r="D52" s="73"/>
      <c r="E52" s="31"/>
      <c r="F52" s="74"/>
      <c r="G52" s="75"/>
      <c r="H52" s="75"/>
      <c r="I52" s="76"/>
      <c r="J52" s="77"/>
      <c r="K52" s="111"/>
      <c r="L52" s="36"/>
      <c r="M52" s="36"/>
      <c r="Q52" s="31"/>
      <c r="R52" s="49"/>
    </row>
    <row r="53" spans="2:23" ht="20.25" hidden="1">
      <c r="B53" s="66"/>
      <c r="C53" s="81" t="s">
        <v>140</v>
      </c>
      <c r="P53" s="36"/>
      <c r="S53" s="31"/>
      <c r="T53" s="31"/>
      <c r="U53" s="31"/>
      <c r="V53" s="31"/>
      <c r="W53" s="31"/>
    </row>
    <row r="54" spans="1:17" ht="48.75" customHeight="1" hidden="1">
      <c r="A54" s="37">
        <v>54</v>
      </c>
      <c r="B54" s="38">
        <f>B53+1</f>
        <v>1</v>
      </c>
      <c r="C54" s="101" t="s">
        <v>30</v>
      </c>
      <c r="D54" s="105"/>
      <c r="E54" s="97"/>
      <c r="F54" s="97"/>
      <c r="G54" s="70"/>
      <c r="H54" s="70"/>
      <c r="I54" s="98"/>
      <c r="J54" s="46">
        <v>338785</v>
      </c>
      <c r="K54" s="109"/>
      <c r="L54" s="71"/>
      <c r="M54" s="71"/>
      <c r="N54" s="71"/>
      <c r="O54" s="71"/>
      <c r="P54" s="70"/>
      <c r="Q54" s="118"/>
    </row>
    <row r="55" spans="1:21" ht="54.75" customHeight="1" hidden="1">
      <c r="A55" s="37" t="s">
        <v>33</v>
      </c>
      <c r="B55" s="95">
        <f>B54+1</f>
        <v>2</v>
      </c>
      <c r="C55" s="101" t="s">
        <v>34</v>
      </c>
      <c r="D55" s="105"/>
      <c r="E55" s="97"/>
      <c r="F55" s="97"/>
      <c r="G55" s="70"/>
      <c r="H55" s="70"/>
      <c r="I55" s="98"/>
      <c r="J55" s="46">
        <v>1570287</v>
      </c>
      <c r="K55" s="109"/>
      <c r="L55" s="71"/>
      <c r="M55" s="71"/>
      <c r="N55" s="71"/>
      <c r="O55" s="71"/>
      <c r="P55" s="70"/>
      <c r="Q55" s="118"/>
      <c r="R55" s="49"/>
      <c r="S55" s="71"/>
      <c r="T55" s="71"/>
      <c r="U55" s="71"/>
    </row>
    <row r="56" spans="1:23" s="51" customFormat="1" ht="62.25" customHeight="1" hidden="1">
      <c r="A56" s="37">
        <v>59</v>
      </c>
      <c r="B56" s="38">
        <f aca="true" t="shared" si="7" ref="B56:B62">B55+1</f>
        <v>3</v>
      </c>
      <c r="C56" s="102" t="s">
        <v>36</v>
      </c>
      <c r="D56" s="105"/>
      <c r="E56" s="97"/>
      <c r="F56" s="97"/>
      <c r="G56" s="70"/>
      <c r="H56" s="70"/>
      <c r="I56" s="98"/>
      <c r="J56" s="46">
        <v>550000</v>
      </c>
      <c r="K56" s="109"/>
      <c r="L56" s="71"/>
      <c r="M56" s="71"/>
      <c r="N56" s="71"/>
      <c r="O56" s="71"/>
      <c r="P56" s="70"/>
      <c r="Q56" s="118"/>
      <c r="R56" s="49"/>
      <c r="S56" s="71"/>
      <c r="T56" s="71"/>
      <c r="U56" s="71"/>
      <c r="V56" s="71"/>
      <c r="W56" s="71"/>
    </row>
    <row r="57" spans="1:23" s="51" customFormat="1" ht="55.5" customHeight="1" hidden="1">
      <c r="A57" s="37">
        <v>6</v>
      </c>
      <c r="B57" s="38">
        <f t="shared" si="7"/>
        <v>4</v>
      </c>
      <c r="C57" s="101" t="s">
        <v>41</v>
      </c>
      <c r="D57" s="105"/>
      <c r="E57" s="97"/>
      <c r="F57" s="97"/>
      <c r="G57" s="70"/>
      <c r="H57" s="70"/>
      <c r="I57" s="98"/>
      <c r="J57" s="46">
        <v>750000</v>
      </c>
      <c r="K57" s="109"/>
      <c r="L57" s="71"/>
      <c r="M57" s="71"/>
      <c r="N57" s="71"/>
      <c r="O57" s="71"/>
      <c r="P57" s="70"/>
      <c r="Q57" s="118"/>
      <c r="R57" s="49"/>
      <c r="S57" s="71"/>
      <c r="T57" s="71"/>
      <c r="U57" s="71"/>
      <c r="V57" s="71"/>
      <c r="W57" s="71"/>
    </row>
    <row r="58" spans="1:23" s="51" customFormat="1" ht="59.25" customHeight="1" hidden="1">
      <c r="A58" s="37">
        <v>56</v>
      </c>
      <c r="B58" s="38">
        <f t="shared" si="7"/>
        <v>5</v>
      </c>
      <c r="C58" s="103" t="s">
        <v>43</v>
      </c>
      <c r="D58" s="105"/>
      <c r="E58" s="97"/>
      <c r="F58" s="97"/>
      <c r="G58" s="70"/>
      <c r="H58" s="70"/>
      <c r="I58" s="98"/>
      <c r="J58" s="46">
        <f>200000+890000</f>
        <v>1090000</v>
      </c>
      <c r="K58" s="109"/>
      <c r="L58" s="71"/>
      <c r="M58" s="71"/>
      <c r="N58" s="71"/>
      <c r="O58" s="71"/>
      <c r="P58" s="70"/>
      <c r="Q58" s="118"/>
      <c r="R58" s="49"/>
      <c r="S58" s="71"/>
      <c r="T58" s="71"/>
      <c r="U58" s="71"/>
      <c r="V58" s="71"/>
      <c r="W58" s="71"/>
    </row>
    <row r="59" spans="1:23" s="51" customFormat="1" ht="60" customHeight="1" hidden="1">
      <c r="A59" s="37">
        <v>57</v>
      </c>
      <c r="B59" s="38">
        <f t="shared" si="7"/>
        <v>6</v>
      </c>
      <c r="C59" s="101" t="s">
        <v>46</v>
      </c>
      <c r="D59" s="105"/>
      <c r="E59" s="97"/>
      <c r="F59" s="97"/>
      <c r="G59" s="70"/>
      <c r="H59" s="70"/>
      <c r="I59" s="98"/>
      <c r="J59" s="46">
        <v>1869899</v>
      </c>
      <c r="K59" s="109"/>
      <c r="L59" s="71"/>
      <c r="M59" s="71"/>
      <c r="N59" s="71"/>
      <c r="O59" s="71"/>
      <c r="P59" s="70"/>
      <c r="Q59" s="118"/>
      <c r="R59" s="49"/>
      <c r="S59" s="71"/>
      <c r="T59" s="71"/>
      <c r="U59" s="71"/>
      <c r="V59" s="71"/>
      <c r="W59" s="71"/>
    </row>
    <row r="60" spans="1:23" s="51" customFormat="1" ht="52.5" customHeight="1" hidden="1">
      <c r="A60" s="37">
        <v>52</v>
      </c>
      <c r="B60" s="38">
        <f t="shared" si="7"/>
        <v>7</v>
      </c>
      <c r="C60" s="103" t="s">
        <v>47</v>
      </c>
      <c r="D60" s="105"/>
      <c r="E60" s="97"/>
      <c r="F60" s="97"/>
      <c r="G60" s="70"/>
      <c r="H60" s="70"/>
      <c r="I60" s="98"/>
      <c r="J60" s="46">
        <v>1200000</v>
      </c>
      <c r="K60" s="109"/>
      <c r="L60" s="71"/>
      <c r="M60" s="71"/>
      <c r="N60" s="71"/>
      <c r="O60" s="71"/>
      <c r="P60" s="70"/>
      <c r="Q60" s="118"/>
      <c r="R60" s="49"/>
      <c r="S60" s="71"/>
      <c r="T60" s="71"/>
      <c r="U60" s="71"/>
      <c r="V60" s="71"/>
      <c r="W60" s="71"/>
    </row>
    <row r="61" spans="1:23" s="51" customFormat="1" ht="63" customHeight="1" hidden="1">
      <c r="A61" s="37">
        <v>23</v>
      </c>
      <c r="B61" s="38">
        <f t="shared" si="7"/>
        <v>8</v>
      </c>
      <c r="C61" s="104" t="s">
        <v>52</v>
      </c>
      <c r="D61" s="105"/>
      <c r="E61" s="97"/>
      <c r="F61" s="97"/>
      <c r="G61" s="70"/>
      <c r="H61" s="70"/>
      <c r="I61" s="98"/>
      <c r="J61" s="46">
        <v>770000</v>
      </c>
      <c r="K61" s="109"/>
      <c r="L61" s="71"/>
      <c r="M61" s="71"/>
      <c r="N61" s="71"/>
      <c r="O61" s="71"/>
      <c r="P61" s="70"/>
      <c r="Q61" s="118"/>
      <c r="R61" s="49"/>
      <c r="S61" s="71"/>
      <c r="T61" s="71"/>
      <c r="U61" s="71"/>
      <c r="V61" s="71"/>
      <c r="W61" s="71"/>
    </row>
    <row r="62" spans="1:23" s="51" customFormat="1" ht="57.75" customHeight="1" hidden="1">
      <c r="A62" s="37">
        <v>64</v>
      </c>
      <c r="B62" s="38">
        <f t="shared" si="7"/>
        <v>9</v>
      </c>
      <c r="C62" s="101" t="s">
        <v>59</v>
      </c>
      <c r="D62" s="105"/>
      <c r="E62" s="97"/>
      <c r="F62" s="21"/>
      <c r="G62" s="70"/>
      <c r="H62" s="70"/>
      <c r="I62" s="98"/>
      <c r="J62" s="46">
        <v>1434084</v>
      </c>
      <c r="K62" s="109"/>
      <c r="L62" s="100"/>
      <c r="M62" s="71"/>
      <c r="N62" s="71"/>
      <c r="O62" s="71"/>
      <c r="P62" s="70"/>
      <c r="Q62" s="118"/>
      <c r="R62" s="49"/>
      <c r="S62" s="71"/>
      <c r="T62" s="71"/>
      <c r="U62" s="71"/>
      <c r="V62" s="71"/>
      <c r="W62" s="71"/>
    </row>
    <row r="63" spans="1:23" s="51" customFormat="1" ht="48" customHeight="1" hidden="1">
      <c r="A63" s="72"/>
      <c r="B63" s="31"/>
      <c r="C63" s="31"/>
      <c r="D63" s="73"/>
      <c r="E63" s="31"/>
      <c r="F63" s="74"/>
      <c r="G63" s="75"/>
      <c r="H63" s="75"/>
      <c r="I63" s="76"/>
      <c r="J63" s="112">
        <f>SUM(J38:J62)</f>
        <v>16603250</v>
      </c>
      <c r="K63" s="111"/>
      <c r="L63" s="36"/>
      <c r="M63" s="36"/>
      <c r="N63" s="71"/>
      <c r="O63" s="71"/>
      <c r="P63" s="70"/>
      <c r="Q63" s="118"/>
      <c r="R63" s="49"/>
      <c r="S63" s="71"/>
      <c r="T63" s="71"/>
      <c r="U63" s="71"/>
      <c r="V63" s="71"/>
      <c r="W63" s="71"/>
    </row>
    <row r="64" spans="3:10" ht="15" hidden="1">
      <c r="C64" s="31" t="s">
        <v>96</v>
      </c>
      <c r="J64" s="113">
        <v>100000</v>
      </c>
    </row>
    <row r="65" ht="15" hidden="1">
      <c r="J65" s="113"/>
    </row>
    <row r="66" ht="15" hidden="1">
      <c r="J66" s="114">
        <f>J63+J64</f>
        <v>16703250</v>
      </c>
    </row>
    <row r="68" ht="15">
      <c r="J68" s="112"/>
    </row>
    <row r="69" ht="15">
      <c r="C69" s="119"/>
    </row>
    <row r="70" ht="15">
      <c r="C70" s="119"/>
    </row>
    <row r="71" ht="15">
      <c r="C71" s="119"/>
    </row>
    <row r="72" ht="15">
      <c r="C72" s="119"/>
    </row>
  </sheetData>
  <sheetProtection/>
  <mergeCells count="18">
    <mergeCell ref="U5:U6"/>
    <mergeCell ref="W5:W6"/>
    <mergeCell ref="Q5:Q6"/>
    <mergeCell ref="M5:M6"/>
    <mergeCell ref="N5:N6"/>
    <mergeCell ref="P5:P6"/>
    <mergeCell ref="S5:S6"/>
    <mergeCell ref="O5:O6"/>
    <mergeCell ref="T5:T6"/>
    <mergeCell ref="I5:J5"/>
    <mergeCell ref="K5:K6"/>
    <mergeCell ref="L5:L6"/>
    <mergeCell ref="A5:A6"/>
    <mergeCell ref="B5:B6"/>
    <mergeCell ref="C5:C6"/>
    <mergeCell ref="D5:D6"/>
    <mergeCell ref="E5:F5"/>
    <mergeCell ref="G5:G6"/>
  </mergeCells>
  <printOptions horizontalCentered="1"/>
  <pageMargins left="0.5905511811023623" right="0.5905511811023623" top="0.6692913385826772" bottom="0.3937007874015748" header="0.1968503937007874" footer="0.15748031496062992"/>
  <pageSetup horizontalDpi="600" verticalDpi="600" orientation="landscape" paperSize="9" scale="75" r:id="rId1"/>
  <headerFooter alignWithMargins="0">
    <oddHeader xml:space="preserve">&amp;LPowiatowy Zarząd Dróg Publicznych w Radomiu   ul. Graniczna 24 26-600 Radom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Wojtunik</dc:creator>
  <cp:keywords/>
  <dc:description/>
  <cp:lastModifiedBy>adabrowska</cp:lastModifiedBy>
  <cp:lastPrinted>2016-11-10T13:30:35Z</cp:lastPrinted>
  <dcterms:created xsi:type="dcterms:W3CDTF">2016-09-26T07:34:07Z</dcterms:created>
  <dcterms:modified xsi:type="dcterms:W3CDTF">2016-11-10T13:31:31Z</dcterms:modified>
  <cp:category/>
  <cp:version/>
  <cp:contentType/>
  <cp:contentStatus/>
</cp:coreProperties>
</file>